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1115" windowHeight="541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<sst xmlns="http://schemas.openxmlformats.org/spreadsheetml/2006/main" count="197" uniqueCount="172">
  <si>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</si>
  <si>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</si>
  <si>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</si>
  <si>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</si>
  <si>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</si>
  <si>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</si>
  <si>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</si>
  <si>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</si>
  <si>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</si>
  <si>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</si>
  <si>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</si>
  <si>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</si>
  <si>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</si>
  <si>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</si>
  <si>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</si>
  <si>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</si>
  <si>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</si>
  <si>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</si>
  <si>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</si>
  <si>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</si>
  <si>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</si>
  <si>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</si>
  <si>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</si>
  <si>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</si>
  <si>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</si>
  <si>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</si>
  <si>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</si>
  <si>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</si>
  <si>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</si>
  <si>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</si>
  <si>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</si>
  <si>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</si>
  <si>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</si>
  <si>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</si>
  <si>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</si>
  <si>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</si>
  <si>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</si>
  <si>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</si>
  <si>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</si>
  <si>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</si>
  <si>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</si>
  <si>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</si>
  <si>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</si>
  <si>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</si>
  <si>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</si>
  <si>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</si>
  <si>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</si>
  <si>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</si>
  <si>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</si>
  <si>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</si>
  <si>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</si>
  <si>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</si>
  <si>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</si>
  <si>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</si>
  <si>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</si>
  <si>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</si>
  <si>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</si>
  <si>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</si>
  <si>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</si>
  <si>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</si>
  <si>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</si>
  <si>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</si>
  <si>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</si>
  <si>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</si>
  <si>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</si>
  <si>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</si>
  <si>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</si>
  <si>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</si>
  <si>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</si>
  <si>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</si>
  <si>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</si>
  <si>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</si>
  <si>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</si>
  <si>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</si>
  <si>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</si>
  <si>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</si>
  <si>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</si>
  <si>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</si>
  <si>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</si>
  <si>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</si>
  <si>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</si>
  <si>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</si>
  <si>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</si>
  <si>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</si>
  <si>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</si>
  <si>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</si>
  <si>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</si>
  <si>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</si>
  <si>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</si>
  <si>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</si>
  <si>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</si>
  <si>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</si>
  <si>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</si>
  <si>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</si>
  <si>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</si>
  <si>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</si>
  <si>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</si>
  <si>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</si>
  <si>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</si>
  <si>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</si>
  <si>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</si>
  <si>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</si>
  <si>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</si>
  <si>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</si>
  <si>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</si>
  <si>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</si>
  <si>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</si>
  <si>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</si>
  <si>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</si>
  <si>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</si>
  <si>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</si>
  <si>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</si>
  <si>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</si>
  <si>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</si>
  <si>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</si>
  <si>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</si>
  <si>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</si>
  <si>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</si>
  <si>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</si>
  <si>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</si>
  <si>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</si>
  <si>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</si>
  <si>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</si>
  <si>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</si>
  <si>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</si>
  <si>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</si>
  <si>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</si>
  <si>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</si>
  <si>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</si>
  <si>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</si>
  <si>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</si>
  <si>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</si>
  <si>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</si>
  <si>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</si>
  <si>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</si>
  <si>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</si>
  <si>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</si>
  <si>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</si>
  <si>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</si>
  <si>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</si>
  <si>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</si>
  <si>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</si>
  <si>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</si>
  <si>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</si>
  <si>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</si>
  <si>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</si>
  <si>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</si>
  <si>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</si>
  <si>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</si>
  <si>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</si>
  <si>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</si>
  <si>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</si>
  <si>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</si>
  <si>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</si>
  <si>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</si>
  <si>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</si>
  <si>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</si>
  <si>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</si>
  <si>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</si>
  <si>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</si>
  <si>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 xml:space="preserve">к решению совета депутатов </t>
  </si>
  <si>
    <t>Елизаветинского сельского поселения</t>
  </si>
  <si>
    <t>Приложение  11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</si>
  <si>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</si>
  <si>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</si>
  <si>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</si>
  <si>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</si>
  <si>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2021 год (тыс.руб.)</t>
  </si>
  <si>
    <t>53,7 710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</si>
  <si>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на плановый период 2020 и 2021 годов </t>
  </si>
  <si>
    <t xml:space="preserve">от 2018г.  № </t>
  </si>
  <si>
    <t>Бюжет на 2020 год            (тыс. руб.)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</si>
</sst>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PageLayoutView="0" workbookViewId="0" topLeftCell="A1">
      <selection activeCell="AA16" sqref="AA16"/>
    </sheetView>
  </sheetViews>
  <sheetFormatPr defaultColWidth="9.00390625" defaultRowHeight="12.75"/>
  <cols>
    <col min="1" max="1" width="47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25390625" style="1" customWidth="1"/>
    <col min="16" max="16" width="9.875" style="1" hidden="1" customWidth="1"/>
    <col min="17" max="17" width="8.75390625" style="1" hidden="1" customWidth="1"/>
    <col min="18" max="18" width="15.75390625" style="1" customWidth="1"/>
    <col min="19" max="19" width="17.00390625" style="1" customWidth="1"/>
    <col min="20" max="20" width="11.375" style="2" hidden="1" customWidth="1"/>
    <col min="21" max="21" width="11.875" style="0" hidden="1" customWidth="1"/>
    <col min="22" max="22" width="11.00390625" style="3" hidden="1" customWidth="1"/>
    <col min="23" max="23" width="10.625" style="2" hidden="1" customWidth="1"/>
    <col min="24" max="24" width="0.12890625" style="0" hidden="1" customWidth="1"/>
  </cols>
  <sheetData>
    <row r="1" spans="1:22" ht="12.75">
      <c r="A1" s="2"/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37" t="s">
        <v>116</v>
      </c>
      <c r="U1" s="37" t="s">
        <v>116</v>
      </c>
      <c r="V1" s="38"/>
    </row>
    <row r="2" spans="1:22" ht="12.75">
      <c r="A2" s="2"/>
      <c r="B2" s="90" t="s">
        <v>160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37" t="s">
        <v>117</v>
      </c>
      <c r="U2" s="37" t="s">
        <v>117</v>
      </c>
      <c r="V2" s="38"/>
    </row>
    <row r="3" spans="1:22" ht="12.75">
      <c r="A3" s="2"/>
      <c r="B3" s="90" t="s">
        <v>161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37" t="s">
        <v>118</v>
      </c>
      <c r="U3" s="37" t="s">
        <v>118</v>
      </c>
      <c r="V3" s="38"/>
    </row>
    <row r="4" spans="1:22" ht="15" customHeight="1">
      <c r="A4" s="2"/>
      <c r="B4" s="90" t="s">
        <v>170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37" t="s">
        <v>119</v>
      </c>
      <c r="U4" s="37" t="s">
        <v>119</v>
      </c>
      <c r="V4" s="38"/>
    </row>
    <row r="5" spans="1:22" ht="1.5" customHeight="1" hidden="1">
      <c r="A5" s="2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2"/>
      <c r="U5" s="22"/>
      <c r="V5" s="38"/>
    </row>
    <row r="6" spans="1:22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2"/>
      <c r="U6" s="22"/>
      <c r="V6" s="38"/>
    </row>
    <row r="7" spans="1:22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2"/>
      <c r="U7" s="22"/>
      <c r="V7" s="38"/>
    </row>
    <row r="8" spans="1:23" ht="43.5" customHeight="1" thickBot="1">
      <c r="A8" s="88" t="s">
        <v>169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ht="19.5" customHeight="1" hidden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96"/>
      <c r="V9" s="96"/>
      <c r="W9" s="96"/>
    </row>
    <row r="10" spans="1:24" ht="15.75" customHeight="1">
      <c r="A10" s="91" t="s">
        <v>0</v>
      </c>
      <c r="B10" s="93" t="s">
        <v>1</v>
      </c>
      <c r="C10" s="93" t="s">
        <v>2</v>
      </c>
      <c r="D10" s="93"/>
      <c r="E10" s="93"/>
      <c r="F10" s="93" t="s">
        <v>3</v>
      </c>
      <c r="G10" s="97" t="s">
        <v>4</v>
      </c>
      <c r="H10" s="98"/>
      <c r="I10" s="99"/>
      <c r="J10" s="93" t="s">
        <v>5</v>
      </c>
      <c r="K10" s="93" t="s">
        <v>6</v>
      </c>
      <c r="L10" s="97" t="s">
        <v>4</v>
      </c>
      <c r="M10" s="98"/>
      <c r="N10" s="99"/>
      <c r="O10" s="93" t="s">
        <v>125</v>
      </c>
      <c r="P10" s="106" t="s">
        <v>135</v>
      </c>
      <c r="Q10" s="108" t="s">
        <v>144</v>
      </c>
      <c r="R10" s="108" t="s">
        <v>171</v>
      </c>
      <c r="S10" s="106" t="s">
        <v>167</v>
      </c>
      <c r="T10" s="104" t="s">
        <v>7</v>
      </c>
      <c r="U10" s="111" t="s">
        <v>8</v>
      </c>
      <c r="V10" s="113" t="s">
        <v>9</v>
      </c>
      <c r="W10" s="100" t="s">
        <v>134</v>
      </c>
      <c r="X10" s="102" t="s">
        <v>10</v>
      </c>
    </row>
    <row r="11" spans="1:24" ht="16.5" customHeight="1">
      <c r="A11" s="92"/>
      <c r="B11" s="94"/>
      <c r="C11" s="94"/>
      <c r="D11" s="94"/>
      <c r="E11" s="94"/>
      <c r="F11" s="94"/>
      <c r="G11" s="94" t="s">
        <v>11</v>
      </c>
      <c r="H11" s="94" t="s">
        <v>12</v>
      </c>
      <c r="I11" s="94" t="s">
        <v>13</v>
      </c>
      <c r="J11" s="94"/>
      <c r="K11" s="94"/>
      <c r="L11" s="94" t="s">
        <v>14</v>
      </c>
      <c r="M11" s="94" t="s">
        <v>12</v>
      </c>
      <c r="N11" s="94" t="s">
        <v>13</v>
      </c>
      <c r="O11" s="94"/>
      <c r="P11" s="107"/>
      <c r="Q11" s="109"/>
      <c r="R11" s="109"/>
      <c r="S11" s="107"/>
      <c r="T11" s="105"/>
      <c r="U11" s="112"/>
      <c r="V11" s="114"/>
      <c r="W11" s="101"/>
      <c r="X11" s="103"/>
    </row>
    <row r="12" spans="1:24" ht="22.5" customHeight="1">
      <c r="A12" s="9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107"/>
      <c r="Q12" s="110"/>
      <c r="R12" s="110"/>
      <c r="S12" s="107"/>
      <c r="T12" s="105"/>
      <c r="U12" s="112"/>
      <c r="V12" s="115"/>
      <c r="W12" s="101"/>
      <c r="X12" s="103"/>
    </row>
    <row r="13" spans="1:24" ht="0.75" customHeight="1" hidden="1">
      <c r="A13" s="92"/>
      <c r="B13" s="94"/>
      <c r="C13" s="94"/>
      <c r="D13" s="94"/>
      <c r="E13" s="94"/>
      <c r="F13" s="94"/>
      <c r="G13" s="40"/>
      <c r="H13" s="40"/>
      <c r="I13" s="40"/>
      <c r="J13" s="40"/>
      <c r="K13" s="40"/>
      <c r="L13" s="40"/>
      <c r="M13" s="40"/>
      <c r="N13" s="40"/>
      <c r="O13" s="94"/>
      <c r="P13" s="39"/>
      <c r="Q13" s="74"/>
      <c r="R13" s="74"/>
      <c r="S13" s="39"/>
      <c r="T13" s="42"/>
      <c r="U13" s="43"/>
      <c r="V13" s="44"/>
      <c r="W13" s="101"/>
      <c r="X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11673.6</v>
      </c>
      <c r="S14" s="80">
        <v>11673.6</v>
      </c>
      <c r="T14" s="50">
        <f>J14/G14*100</f>
        <v>111.5333925845163</v>
      </c>
      <c r="U14" s="51">
        <f>L14/G14*100</f>
        <v>103.4406765653839</v>
      </c>
      <c r="V14" s="52" t="e">
        <f>L14/L92*100</f>
        <v>#REF!</v>
      </c>
      <c r="W14" s="48">
        <f>SUM(W15:W22)</f>
        <v>46169.5</v>
      </c>
      <c r="X14" s="5">
        <f>L14/W14*100</f>
        <v>154.52842244338797</v>
      </c>
    </row>
    <row r="15" spans="1:24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1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81"/>
      <c r="T15" s="50">
        <f>J15/G15*100</f>
        <v>123.24966974900924</v>
      </c>
      <c r="U15" s="51">
        <f>L15/G15*100</f>
        <v>110.03963011889036</v>
      </c>
      <c r="V15" s="52"/>
      <c r="W15" s="58">
        <v>466.6</v>
      </c>
      <c r="X15" s="5">
        <f>L15/W15*100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6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11124.5</v>
      </c>
      <c r="S16" s="82">
        <v>11124.5</v>
      </c>
      <c r="T16" s="50">
        <f>J16/G16*100</f>
        <v>102.26531817413466</v>
      </c>
      <c r="U16" s="51">
        <f>L16/G16*100</f>
        <v>99.00751008186232</v>
      </c>
      <c r="V16" s="60"/>
      <c r="W16" s="56">
        <v>26630.9</v>
      </c>
      <c r="X16" s="5">
        <f>L16/W16*100</f>
        <v>169.35214356255327</v>
      </c>
      <c r="Y16" t="s">
        <v>168</v>
      </c>
    </row>
    <row r="17" spans="1:24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81"/>
      <c r="T17" s="50"/>
      <c r="U17" s="51"/>
      <c r="V17" s="60"/>
      <c r="W17" s="56" t="s">
        <v>22</v>
      </c>
      <c r="X17" s="5"/>
    </row>
    <row r="18" spans="1:24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81"/>
      <c r="T18" s="50">
        <f>J18/G18*100</f>
        <v>136.36266438575856</v>
      </c>
      <c r="U18" s="51">
        <f>L18/G18*100</f>
        <v>106.71442317972844</v>
      </c>
      <c r="V18" s="60"/>
      <c r="W18" s="56">
        <v>6499.6</v>
      </c>
      <c r="X18" s="5">
        <f>L18/W18*100</f>
        <v>153.56329620284325</v>
      </c>
    </row>
    <row r="19" spans="1:24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81"/>
      <c r="T19" s="50">
        <f>J19/G19*100</f>
        <v>0</v>
      </c>
      <c r="U19" s="51">
        <f>L19/G19*100</f>
        <v>0</v>
      </c>
      <c r="V19" s="60"/>
      <c r="W19" s="56"/>
      <c r="X19" s="5"/>
    </row>
    <row r="20" spans="1:24" ht="50.2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86">
        <v>167.1</v>
      </c>
      <c r="T20" s="50"/>
      <c r="U20" s="51"/>
      <c r="V20" s="60"/>
      <c r="W20" s="56"/>
      <c r="X20" s="5"/>
    </row>
    <row r="21" spans="1:24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82">
        <v>50</v>
      </c>
      <c r="T21" s="50"/>
      <c r="U21" s="51"/>
      <c r="V21" s="60"/>
      <c r="W21" s="56"/>
      <c r="X21" s="5"/>
    </row>
    <row r="22" spans="1:24" ht="15.75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 t="shared" si="2"/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 t="shared" si="1"/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332</v>
      </c>
      <c r="S22" s="82">
        <v>332</v>
      </c>
      <c r="T22" s="50">
        <f>J22/G22*100</f>
        <v>143.95840896126123</v>
      </c>
      <c r="U22" s="51">
        <f>L22/G22*100</f>
        <v>133.37309201541947</v>
      </c>
      <c r="V22" s="60"/>
      <c r="W22" s="56">
        <f>SUM(W23:W33)</f>
        <v>12572.400000000001</v>
      </c>
      <c r="X22" s="5">
        <f aca="true" t="shared" si="3" ref="X22:X34">L22/W22*100</f>
        <v>122.73710667812033</v>
      </c>
    </row>
    <row r="23" spans="1:24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83"/>
      <c r="T23" s="50">
        <f>J23/G23*100</f>
        <v>124.86421080935735</v>
      </c>
      <c r="U23" s="51">
        <f>L23/G23*100</f>
        <v>109.6531325625168</v>
      </c>
      <c r="V23" s="60"/>
      <c r="W23" s="56">
        <v>2007.6</v>
      </c>
      <c r="X23" s="5">
        <f t="shared" si="3"/>
        <v>203.1281131699542</v>
      </c>
    </row>
    <row r="24" spans="1:24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81"/>
      <c r="T24" s="50">
        <f>J24/G24*100</f>
        <v>137.33333333333334</v>
      </c>
      <c r="U24" s="51">
        <f>L24/G24*100</f>
        <v>100</v>
      </c>
      <c r="V24" s="60"/>
      <c r="W24" s="56">
        <v>357.4</v>
      </c>
      <c r="X24" s="5">
        <f t="shared" si="3"/>
        <v>419.6978175713487</v>
      </c>
    </row>
    <row r="25" spans="1:24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81"/>
      <c r="T25" s="50">
        <f>J25/G25*100</f>
        <v>0</v>
      </c>
      <c r="U25" s="51">
        <f>L25/G25*100</f>
        <v>0</v>
      </c>
      <c r="V25" s="60"/>
      <c r="W25" s="56">
        <v>69</v>
      </c>
      <c r="X25" s="5">
        <f t="shared" si="3"/>
        <v>0</v>
      </c>
    </row>
    <row r="26" spans="1:24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81"/>
      <c r="T26" s="50"/>
      <c r="U26" s="51"/>
      <c r="V26" s="60"/>
      <c r="W26" s="56">
        <v>976.5</v>
      </c>
      <c r="X26" s="5">
        <f t="shared" si="3"/>
        <v>0</v>
      </c>
    </row>
    <row r="27" spans="1:24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81"/>
      <c r="T27" s="50"/>
      <c r="U27" s="51"/>
      <c r="V27" s="60"/>
      <c r="W27" s="56">
        <v>311.4</v>
      </c>
      <c r="X27" s="5">
        <f t="shared" si="3"/>
        <v>0</v>
      </c>
    </row>
    <row r="28" spans="1:24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81"/>
      <c r="T28" s="50"/>
      <c r="U28" s="51"/>
      <c r="V28" s="60"/>
      <c r="W28" s="56">
        <v>2079.9</v>
      </c>
      <c r="X28" s="5">
        <f t="shared" si="3"/>
        <v>0</v>
      </c>
    </row>
    <row r="29" spans="1:24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81"/>
      <c r="T29" s="50">
        <f>J29/G29*100</f>
        <v>0</v>
      </c>
      <c r="U29" s="51">
        <f>L29/G29*100</f>
        <v>0</v>
      </c>
      <c r="V29" s="60"/>
      <c r="W29" s="56">
        <v>3897.1</v>
      </c>
      <c r="X29" s="5">
        <f t="shared" si="3"/>
        <v>0</v>
      </c>
    </row>
    <row r="30" spans="1:24" ht="27" customHeight="1">
      <c r="A30" s="45" t="s">
        <v>140</v>
      </c>
      <c r="B30" s="46" t="s">
        <v>142</v>
      </c>
      <c r="C30" s="56"/>
      <c r="D30" s="56"/>
      <c r="E30" s="56"/>
      <c r="F30" s="55">
        <f t="shared" si="2"/>
        <v>0</v>
      </c>
      <c r="G30" s="56"/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0">
        <v>266.4</v>
      </c>
      <c r="S30" s="80"/>
      <c r="T30" s="50"/>
      <c r="U30" s="51"/>
      <c r="V30" s="60"/>
      <c r="W30" s="56">
        <v>2166.8</v>
      </c>
      <c r="X30" s="5">
        <f t="shared" si="3"/>
        <v>0</v>
      </c>
    </row>
    <row r="31" spans="1:24" ht="25.5" customHeight="1">
      <c r="A31" s="59" t="s">
        <v>141</v>
      </c>
      <c r="B31" s="54"/>
      <c r="C31" s="56"/>
      <c r="D31" s="56"/>
      <c r="E31" s="56">
        <v>5000</v>
      </c>
      <c r="F31" s="55">
        <f t="shared" si="2"/>
        <v>5000</v>
      </c>
      <c r="G31" s="56">
        <v>5000</v>
      </c>
      <c r="H31" s="56"/>
      <c r="I31" s="56"/>
      <c r="J31" s="56">
        <v>9952</v>
      </c>
      <c r="K31" s="56">
        <f t="shared" si="1"/>
        <v>9853</v>
      </c>
      <c r="L31" s="56">
        <v>9853</v>
      </c>
      <c r="M31" s="56"/>
      <c r="N31" s="56"/>
      <c r="O31" s="54" t="s">
        <v>143</v>
      </c>
      <c r="P31" s="57"/>
      <c r="Q31" s="76" t="s">
        <v>148</v>
      </c>
      <c r="R31" s="82">
        <v>266.4</v>
      </c>
      <c r="S31" s="82"/>
      <c r="T31" s="50">
        <f aca="true" t="shared" si="4" ref="T31:T38">J31/G31*100</f>
        <v>199.04</v>
      </c>
      <c r="U31" s="51">
        <f aca="true" t="shared" si="5" ref="U31:U38">L31/G31*100</f>
        <v>197.06</v>
      </c>
      <c r="V31" s="60"/>
      <c r="W31" s="56">
        <v>706.7</v>
      </c>
      <c r="X31" s="5">
        <f t="shared" si="3"/>
        <v>1394.2266874204047</v>
      </c>
    </row>
    <row r="32" spans="1:24" ht="33" customHeight="1" hidden="1">
      <c r="A32" s="59" t="s">
        <v>34</v>
      </c>
      <c r="B32" s="54"/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2"/>
      <c r="S32" s="82"/>
      <c r="T32" s="50" t="e">
        <f t="shared" si="4"/>
        <v>#DIV/0!</v>
      </c>
      <c r="U32" s="51" t="e">
        <f t="shared" si="5"/>
        <v>#DIV/0!</v>
      </c>
      <c r="V32" s="60"/>
      <c r="W32" s="56"/>
      <c r="X32" s="5" t="e">
        <f t="shared" si="3"/>
        <v>#DIV/0!</v>
      </c>
    </row>
    <row r="33" spans="1:24" ht="28.5" customHeight="1" hidden="1">
      <c r="A33" s="59" t="s">
        <v>35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82"/>
      <c r="T33" s="50" t="e">
        <f t="shared" si="4"/>
        <v>#DIV/0!</v>
      </c>
      <c r="U33" s="51" t="e">
        <f t="shared" si="5"/>
        <v>#DIV/0!</v>
      </c>
      <c r="V33" s="60"/>
      <c r="W33" s="56"/>
      <c r="X33" s="5" t="e">
        <f t="shared" si="3"/>
        <v>#DIV/0!</v>
      </c>
    </row>
    <row r="34" spans="1:24" ht="32.25" customHeight="1">
      <c r="A34" s="45" t="s">
        <v>36</v>
      </c>
      <c r="B34" s="46" t="s">
        <v>37</v>
      </c>
      <c r="C34" s="47">
        <f>SUM(C36:C38)</f>
        <v>900</v>
      </c>
      <c r="D34" s="47">
        <f>SUM(D36:D38)</f>
        <v>0</v>
      </c>
      <c r="E34" s="47">
        <f>SUM(E35:E38)</f>
        <v>1508.2</v>
      </c>
      <c r="F34" s="47">
        <f>SUM(F35:F36)</f>
        <v>4115.6</v>
      </c>
      <c r="G34" s="47">
        <f>SUM(G35:G36)</f>
        <v>4115.6</v>
      </c>
      <c r="H34" s="47">
        <f>SUM(H35:H36)</f>
        <v>0</v>
      </c>
      <c r="I34" s="47">
        <f>SUM(I35:I36)</f>
        <v>0</v>
      </c>
      <c r="J34" s="47">
        <f>SUM(J35:J38)</f>
        <v>6752.7</v>
      </c>
      <c r="K34" s="47">
        <f>SUM(K35:K38)</f>
        <v>4240</v>
      </c>
      <c r="L34" s="47">
        <f>SUM(L35:L38)</f>
        <v>4240</v>
      </c>
      <c r="M34" s="47">
        <f>SUM(M35:M38)</f>
        <v>0</v>
      </c>
      <c r="N34" s="47">
        <f>SUM(N35:N38)</f>
        <v>0</v>
      </c>
      <c r="O34" s="46"/>
      <c r="P34" s="49">
        <v>100</v>
      </c>
      <c r="Q34" s="75"/>
      <c r="R34" s="80">
        <v>210</v>
      </c>
      <c r="S34" s="80">
        <v>210</v>
      </c>
      <c r="T34" s="50">
        <f t="shared" si="4"/>
        <v>164.07571192535715</v>
      </c>
      <c r="U34" s="51">
        <f t="shared" si="5"/>
        <v>103.02264554378462</v>
      </c>
      <c r="V34" s="52" t="e">
        <f>L34/L92*100</f>
        <v>#REF!</v>
      </c>
      <c r="W34" s="47">
        <f>SUM(W35:W38)</f>
        <v>508.6</v>
      </c>
      <c r="X34" s="5">
        <f t="shared" si="3"/>
        <v>833.6610302791978</v>
      </c>
    </row>
    <row r="35" spans="1:24" ht="50.25" customHeight="1">
      <c r="A35" s="59" t="s">
        <v>133</v>
      </c>
      <c r="B35" s="54"/>
      <c r="C35" s="47"/>
      <c r="D35" s="47"/>
      <c r="E35" s="56">
        <v>1000</v>
      </c>
      <c r="F35" s="55">
        <f t="shared" si="2"/>
        <v>2800</v>
      </c>
      <c r="G35" s="56">
        <f>1000+1800</f>
        <v>2800</v>
      </c>
      <c r="H35" s="56"/>
      <c r="I35" s="56"/>
      <c r="J35" s="56">
        <v>4292</v>
      </c>
      <c r="K35" s="56">
        <f t="shared" si="1"/>
        <v>2800</v>
      </c>
      <c r="L35" s="56">
        <v>2800</v>
      </c>
      <c r="M35" s="56"/>
      <c r="N35" s="56"/>
      <c r="O35" s="54" t="s">
        <v>38</v>
      </c>
      <c r="P35" s="57">
        <v>50</v>
      </c>
      <c r="Q35" s="76"/>
      <c r="R35" s="82">
        <v>5</v>
      </c>
      <c r="S35" s="82">
        <v>5</v>
      </c>
      <c r="T35" s="50">
        <f t="shared" si="4"/>
        <v>153.28571428571428</v>
      </c>
      <c r="U35" s="51">
        <f t="shared" si="5"/>
        <v>100</v>
      </c>
      <c r="V35" s="52"/>
      <c r="W35" s="56">
        <v>250</v>
      </c>
      <c r="X35" s="5"/>
    </row>
    <row r="36" spans="1:24" ht="27.75" customHeight="1">
      <c r="A36" s="59" t="s">
        <v>163</v>
      </c>
      <c r="B36" s="54"/>
      <c r="C36" s="56">
        <v>900</v>
      </c>
      <c r="D36" s="56"/>
      <c r="E36" s="56">
        <v>508.2</v>
      </c>
      <c r="F36" s="55">
        <f t="shared" si="2"/>
        <v>1315.6</v>
      </c>
      <c r="G36" s="56">
        <v>1315.6</v>
      </c>
      <c r="H36" s="56"/>
      <c r="I36" s="56"/>
      <c r="J36" s="56">
        <f>960.7+1500</f>
        <v>2460.7</v>
      </c>
      <c r="K36" s="56">
        <f t="shared" si="1"/>
        <v>1440</v>
      </c>
      <c r="L36" s="56">
        <v>1440</v>
      </c>
      <c r="M36" s="56"/>
      <c r="N36" s="56"/>
      <c r="O36" s="54" t="s">
        <v>40</v>
      </c>
      <c r="P36" s="57">
        <v>50</v>
      </c>
      <c r="Q36" s="76"/>
      <c r="R36" s="82">
        <v>195</v>
      </c>
      <c r="S36" s="82">
        <v>195</v>
      </c>
      <c r="T36" s="50">
        <f t="shared" si="4"/>
        <v>187.0401337792642</v>
      </c>
      <c r="U36" s="51">
        <f t="shared" si="5"/>
        <v>109.45576162967467</v>
      </c>
      <c r="V36" s="60"/>
      <c r="W36" s="56">
        <v>258.6</v>
      </c>
      <c r="X36" s="5">
        <f>L36/W36*100</f>
        <v>556.844547563805</v>
      </c>
    </row>
    <row r="37" spans="1:24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82"/>
      <c r="T37" s="50">
        <f t="shared" si="4"/>
        <v>0</v>
      </c>
      <c r="U37" s="51">
        <f t="shared" si="5"/>
        <v>0</v>
      </c>
      <c r="V37" s="60"/>
      <c r="W37" s="56"/>
      <c r="X37" s="5" t="e">
        <f>L37/W37*100</f>
        <v>#DIV/0!</v>
      </c>
    </row>
    <row r="38" spans="1:24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82"/>
      <c r="T38" s="50">
        <f t="shared" si="4"/>
        <v>0</v>
      </c>
      <c r="U38" s="51">
        <f t="shared" si="5"/>
        <v>0</v>
      </c>
      <c r="V38" s="60"/>
      <c r="W38" s="56"/>
      <c r="X38" s="5" t="e">
        <f>L38/W38*100</f>
        <v>#DIV/0!</v>
      </c>
    </row>
    <row r="39" spans="1:24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10</v>
      </c>
      <c r="S39" s="82">
        <v>10</v>
      </c>
      <c r="T39" s="50"/>
      <c r="U39" s="51"/>
      <c r="V39" s="60"/>
      <c r="W39" s="56"/>
      <c r="X39" s="5"/>
    </row>
    <row r="40" spans="1:24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v>4499.4</v>
      </c>
      <c r="S40" s="80">
        <v>4499.4</v>
      </c>
      <c r="T40" s="50" t="e">
        <f>J40/G40*100</f>
        <v>#REF!</v>
      </c>
      <c r="U40" s="51" t="e">
        <f>L40/G40*100</f>
        <v>#REF!</v>
      </c>
      <c r="V40" s="52" t="e">
        <f>L40/L92*100</f>
        <v>#REF!</v>
      </c>
      <c r="W40" s="47" t="e">
        <f>#REF!+#REF!+W43+W44+W46+W48</f>
        <v>#REF!</v>
      </c>
      <c r="X40" s="5" t="e">
        <f>L40/W40*100</f>
        <v>#REF!</v>
      </c>
    </row>
    <row r="41" spans="1:24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4489.4</v>
      </c>
      <c r="S41" s="82">
        <v>4489.4</v>
      </c>
      <c r="T41" s="50"/>
      <c r="U41" s="51"/>
      <c r="V41" s="60"/>
      <c r="W41" s="56"/>
      <c r="X41" s="5"/>
    </row>
    <row r="42" spans="1:24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82"/>
      <c r="T42" s="50"/>
      <c r="U42" s="51"/>
      <c r="V42" s="60"/>
      <c r="W42" s="56"/>
      <c r="X42" s="5"/>
    </row>
    <row r="43" spans="1:24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82"/>
      <c r="T43" s="50">
        <f>J43/G43*100</f>
        <v>128.45685359487462</v>
      </c>
      <c r="U43" s="51">
        <f>L43/G43*100</f>
        <v>109.97389860001583</v>
      </c>
      <c r="V43" s="60"/>
      <c r="W43" s="56">
        <v>2405.8</v>
      </c>
      <c r="X43" s="5">
        <f>L43/W43*100</f>
        <v>288.9683265441849</v>
      </c>
    </row>
    <row r="44" spans="1:24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82"/>
      <c r="T44" s="50"/>
      <c r="U44" s="51"/>
      <c r="V44" s="60"/>
      <c r="W44" s="56">
        <v>13108.7</v>
      </c>
      <c r="X44" s="5">
        <f>L44/W44*100</f>
        <v>0</v>
      </c>
    </row>
    <row r="45" spans="1:24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82"/>
      <c r="T45" s="50">
        <f aca="true" t="shared" si="6" ref="T45:T53">J45/G45*100</f>
        <v>192.17758985200845</v>
      </c>
      <c r="U45" s="51">
        <f aca="true" t="shared" si="7" ref="U45:U53">L45/G45*100</f>
        <v>192.17758985200845</v>
      </c>
      <c r="V45" s="60"/>
      <c r="W45" s="56"/>
      <c r="X45" s="5"/>
    </row>
    <row r="46" spans="1:24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82"/>
      <c r="T46" s="50">
        <f t="shared" si="6"/>
        <v>351.85</v>
      </c>
      <c r="U46" s="51">
        <f t="shared" si="7"/>
        <v>184.60000000000002</v>
      </c>
      <c r="V46" s="60"/>
      <c r="W46" s="56">
        <v>590.2</v>
      </c>
      <c r="X46" s="5">
        <f>L46/W46*100</f>
        <v>312.77533039647574</v>
      </c>
    </row>
    <row r="47" spans="1:24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82"/>
      <c r="T47" s="50">
        <f t="shared" si="6"/>
        <v>25</v>
      </c>
      <c r="U47" s="51">
        <f t="shared" si="7"/>
        <v>25</v>
      </c>
      <c r="V47" s="60"/>
      <c r="W47" s="56">
        <v>155.6</v>
      </c>
      <c r="X47" s="5">
        <f>L47/W47*100</f>
        <v>160.66838046272494</v>
      </c>
    </row>
    <row r="48" spans="1:24" ht="33.75" customHeight="1">
      <c r="A48" s="59" t="s">
        <v>164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82">
        <v>10</v>
      </c>
      <c r="T48" s="50">
        <f t="shared" si="6"/>
        <v>267.0886075949367</v>
      </c>
      <c r="U48" s="51">
        <f t="shared" si="7"/>
        <v>100</v>
      </c>
      <c r="V48" s="60"/>
      <c r="W48" s="56">
        <v>630</v>
      </c>
      <c r="X48" s="5">
        <f>L48/W48*100</f>
        <v>1253.968253968254</v>
      </c>
    </row>
    <row r="49" spans="1:24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82"/>
      <c r="T49" s="50">
        <f t="shared" si="6"/>
        <v>100</v>
      </c>
      <c r="U49" s="51">
        <f t="shared" si="7"/>
        <v>100</v>
      </c>
      <c r="V49" s="60"/>
      <c r="W49" s="56">
        <v>630</v>
      </c>
      <c r="X49" s="5">
        <f>L49/W49*100</f>
        <v>142.85714285714286</v>
      </c>
    </row>
    <row r="50" spans="1:24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82"/>
      <c r="T50" s="50">
        <f t="shared" si="6"/>
        <v>288.57142857142856</v>
      </c>
      <c r="U50" s="51">
        <f t="shared" si="7"/>
        <v>100</v>
      </c>
      <c r="V50" s="60"/>
      <c r="W50" s="56"/>
      <c r="X50" s="5"/>
    </row>
    <row r="51" spans="1:24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v>15104.5</v>
      </c>
      <c r="S51" s="80">
        <v>15224.5</v>
      </c>
      <c r="T51" s="50">
        <f t="shared" si="6"/>
        <v>313.8063390138923</v>
      </c>
      <c r="U51" s="51">
        <f t="shared" si="7"/>
        <v>108.46463064702382</v>
      </c>
      <c r="V51" s="52" t="e">
        <f>L51/L92*100</f>
        <v>#REF!</v>
      </c>
      <c r="W51" s="47">
        <f>SUM(W52:W55)</f>
        <v>123998.7</v>
      </c>
      <c r="X51" s="5">
        <f>L51/W51*100</f>
        <v>79.99035473759</v>
      </c>
    </row>
    <row r="52" spans="1:24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2017.73</v>
      </c>
      <c r="S52" s="82">
        <v>2017.73</v>
      </c>
      <c r="T52" s="50">
        <f t="shared" si="6"/>
        <v>116.49444903950328</v>
      </c>
      <c r="U52" s="51">
        <f t="shared" si="7"/>
        <v>116.49444903950328</v>
      </c>
      <c r="V52" s="60"/>
      <c r="W52" s="56">
        <v>6400</v>
      </c>
      <c r="X52" s="5"/>
    </row>
    <row r="53" spans="1:24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3171.77</v>
      </c>
      <c r="S53" s="82">
        <v>3171.77</v>
      </c>
      <c r="T53" s="50">
        <f t="shared" si="6"/>
        <v>16.26228770104304</v>
      </c>
      <c r="U53" s="51">
        <f t="shared" si="7"/>
        <v>0</v>
      </c>
      <c r="V53" s="60"/>
      <c r="W53" s="56">
        <v>103230.5</v>
      </c>
      <c r="X53" s="5">
        <f>L53/W53*100</f>
        <v>0</v>
      </c>
    </row>
    <row r="54" spans="1:24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9915</v>
      </c>
      <c r="S54" s="82">
        <v>10035</v>
      </c>
      <c r="T54" s="50"/>
      <c r="U54" s="51"/>
      <c r="V54" s="60"/>
      <c r="W54" s="56"/>
      <c r="X54" s="5"/>
    </row>
    <row r="55" spans="1:24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82"/>
      <c r="T55" s="50">
        <f>J55/G55*100</f>
        <v>318.3056507249571</v>
      </c>
      <c r="U55" s="51">
        <f>L55/G55*100</f>
        <v>108.12312583064521</v>
      </c>
      <c r="V55" s="60"/>
      <c r="W55" s="56">
        <f>SUM(W56:W59)</f>
        <v>14368.2</v>
      </c>
      <c r="X55" s="5">
        <f>L55/W55*100</f>
        <v>563.3830264055345</v>
      </c>
    </row>
    <row r="56" spans="1:24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82"/>
      <c r="T56" s="50">
        <f>J56/G56*100</f>
        <v>360.7020846910779</v>
      </c>
      <c r="U56" s="51">
        <f>L56/G56*100</f>
        <v>109.87472543387481</v>
      </c>
      <c r="V56" s="60"/>
      <c r="W56" s="56">
        <v>3635.7</v>
      </c>
      <c r="X56" s="5">
        <f>L56/W56*100</f>
        <v>1878.0427428005612</v>
      </c>
    </row>
    <row r="57" spans="1:24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82"/>
      <c r="T57" s="50">
        <f>J57/G57*100</f>
        <v>0</v>
      </c>
      <c r="U57" s="51">
        <f>L57/G57*100</f>
        <v>0</v>
      </c>
      <c r="V57" s="60"/>
      <c r="W57" s="56"/>
      <c r="X57" s="5" t="e">
        <f>L57/W57*100</f>
        <v>#DIV/0!</v>
      </c>
    </row>
    <row r="58" spans="1:24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82"/>
      <c r="T58" s="50"/>
      <c r="U58" s="51"/>
      <c r="V58" s="60"/>
      <c r="W58" s="56">
        <v>4052.8</v>
      </c>
      <c r="X58" s="5"/>
    </row>
    <row r="59" spans="1:24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82"/>
      <c r="T59" s="50">
        <f>J59/G59*100</f>
        <v>121.05560307955517</v>
      </c>
      <c r="U59" s="51">
        <f>L59/G59*100</f>
        <v>108.366124893071</v>
      </c>
      <c r="V59" s="60"/>
      <c r="W59" s="56">
        <v>6679.7</v>
      </c>
      <c r="X59" s="5">
        <f>L59/W59*100</f>
        <v>189.64923574412026</v>
      </c>
    </row>
    <row r="60" spans="1:24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80"/>
      <c r="T60" s="50">
        <f>J60/G60*100</f>
        <v>715.3846153846155</v>
      </c>
      <c r="U60" s="51">
        <f>L60/G60*100</f>
        <v>107.6923076923077</v>
      </c>
      <c r="V60" s="60"/>
      <c r="W60" s="47">
        <f>W62</f>
        <v>0</v>
      </c>
      <c r="X60" s="5"/>
    </row>
    <row r="61" spans="1:24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82"/>
      <c r="T61" s="50"/>
      <c r="U61" s="51"/>
      <c r="V61" s="60"/>
      <c r="W61" s="47"/>
      <c r="X61" s="5"/>
    </row>
    <row r="62" spans="1:24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82"/>
      <c r="T62" s="50">
        <f aca="true" t="shared" si="10" ref="T62:T69">J62/G62*100</f>
        <v>715.3846153846155</v>
      </c>
      <c r="U62" s="51">
        <f aca="true" t="shared" si="11" ref="U62:U69">L62/G62*100</f>
        <v>107.6923076923077</v>
      </c>
      <c r="V62" s="60"/>
      <c r="W62" s="56"/>
      <c r="X62" s="5"/>
    </row>
    <row r="63" spans="1:24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80"/>
      <c r="T63" s="50">
        <f t="shared" si="10"/>
        <v>149.84268107724844</v>
      </c>
      <c r="U63" s="51">
        <f t="shared" si="11"/>
        <v>120.52074903438445</v>
      </c>
      <c r="V63" s="52" t="e">
        <f>L63/L92*100</f>
        <v>#REF!</v>
      </c>
      <c r="W63" s="47">
        <f>SUM(W64:W67)</f>
        <v>497109.89999999997</v>
      </c>
      <c r="X63" s="5">
        <f aca="true" t="shared" si="13" ref="X63:X69">L63/W63*100</f>
        <v>117.07672689680895</v>
      </c>
    </row>
    <row r="64" spans="1:24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82"/>
      <c r="T64" s="50">
        <f t="shared" si="10"/>
        <v>139.75480064107114</v>
      </c>
      <c r="U64" s="51">
        <f t="shared" si="11"/>
        <v>119.36771106853075</v>
      </c>
      <c r="V64" s="60"/>
      <c r="W64" s="56">
        <v>144966.1</v>
      </c>
      <c r="X64" s="5">
        <f t="shared" si="13"/>
        <v>222.7734622094407</v>
      </c>
    </row>
    <row r="65" spans="1:24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82"/>
      <c r="T65" s="50">
        <f t="shared" si="10"/>
        <v>167.34676195469223</v>
      </c>
      <c r="U65" s="51">
        <f t="shared" si="11"/>
        <v>122.30622775309735</v>
      </c>
      <c r="V65" s="60"/>
      <c r="W65" s="56">
        <v>322667</v>
      </c>
      <c r="X65" s="5">
        <f t="shared" si="13"/>
        <v>68.68536292834409</v>
      </c>
    </row>
    <row r="66" spans="1:24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82"/>
      <c r="T66" s="50">
        <f t="shared" si="10"/>
        <v>170.93379114727176</v>
      </c>
      <c r="U66" s="51">
        <f t="shared" si="11"/>
        <v>152.27289691722027</v>
      </c>
      <c r="V66" s="60"/>
      <c r="W66" s="56">
        <v>12560</v>
      </c>
      <c r="X66" s="5">
        <f t="shared" si="13"/>
        <v>32.48407643312102</v>
      </c>
    </row>
    <row r="67" spans="1:24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82"/>
      <c r="T67" s="50">
        <f t="shared" si="10"/>
        <v>132.3139979208227</v>
      </c>
      <c r="U67" s="51">
        <f t="shared" si="11"/>
        <v>117.1258183248574</v>
      </c>
      <c r="V67" s="60"/>
      <c r="W67" s="56">
        <f>SUM(W68:W69)</f>
        <v>16916.8</v>
      </c>
      <c r="X67" s="5">
        <f t="shared" si="13"/>
        <v>197.13539203631893</v>
      </c>
    </row>
    <row r="68" spans="1:24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82"/>
      <c r="T68" s="50">
        <f t="shared" si="10"/>
        <v>138.7362589703408</v>
      </c>
      <c r="U68" s="51">
        <f t="shared" si="11"/>
        <v>117.48616500222633</v>
      </c>
      <c r="V68" s="60"/>
      <c r="W68" s="56">
        <v>9658.6</v>
      </c>
      <c r="X68" s="5">
        <f t="shared" si="13"/>
        <v>210.35139668274905</v>
      </c>
    </row>
    <row r="69" spans="1:24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82"/>
      <c r="T69" s="50">
        <f t="shared" si="10"/>
        <v>122.37984919094428</v>
      </c>
      <c r="U69" s="51">
        <f t="shared" si="11"/>
        <v>116.5684231240552</v>
      </c>
      <c r="V69" s="60"/>
      <c r="W69" s="56">
        <v>7258.2</v>
      </c>
      <c r="X69" s="5">
        <f t="shared" si="13"/>
        <v>179.5486484252294</v>
      </c>
    </row>
    <row r="70" spans="1:24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v>200</v>
      </c>
      <c r="S70" s="80">
        <v>200</v>
      </c>
      <c r="T70" s="50"/>
      <c r="U70" s="51"/>
      <c r="V70" s="60"/>
      <c r="W70" s="56"/>
      <c r="X70" s="5"/>
    </row>
    <row r="71" spans="1:24" ht="20.25" customHeight="1">
      <c r="A71" s="59" t="s">
        <v>165</v>
      </c>
      <c r="B71" s="54"/>
      <c r="C71" s="56"/>
      <c r="D71" s="56"/>
      <c r="E71" s="56"/>
      <c r="F71" s="55"/>
      <c r="G71" s="56"/>
      <c r="H71" s="56"/>
      <c r="I71" s="56"/>
      <c r="J71" s="56"/>
      <c r="K71" s="56"/>
      <c r="L71" s="56"/>
      <c r="M71" s="56"/>
      <c r="N71" s="56"/>
      <c r="O71" s="54" t="s">
        <v>79</v>
      </c>
      <c r="P71" s="57">
        <v>20</v>
      </c>
      <c r="Q71" s="76" t="s">
        <v>154</v>
      </c>
      <c r="R71" s="82">
        <v>200</v>
      </c>
      <c r="S71" s="82">
        <v>200</v>
      </c>
      <c r="T71" s="50"/>
      <c r="U71" s="51"/>
      <c r="V71" s="60"/>
      <c r="W71" s="56"/>
      <c r="X71" s="5"/>
    </row>
    <row r="72" spans="1:24" ht="23.25" customHeight="1">
      <c r="A72" s="45" t="s">
        <v>132</v>
      </c>
      <c r="B72" s="46" t="s">
        <v>83</v>
      </c>
      <c r="C72" s="47">
        <f aca="true" t="shared" si="14" ref="C72:N72">SUM(C74:C76)</f>
        <v>2273</v>
      </c>
      <c r="D72" s="47">
        <f t="shared" si="14"/>
        <v>0</v>
      </c>
      <c r="E72" s="47">
        <f t="shared" si="14"/>
        <v>3527.3</v>
      </c>
      <c r="F72" s="47">
        <f t="shared" si="14"/>
        <v>3137.3</v>
      </c>
      <c r="G72" s="47">
        <f t="shared" si="14"/>
        <v>3137.3</v>
      </c>
      <c r="H72" s="47">
        <f t="shared" si="14"/>
        <v>0</v>
      </c>
      <c r="I72" s="47">
        <f t="shared" si="14"/>
        <v>0</v>
      </c>
      <c r="J72" s="47">
        <f t="shared" si="14"/>
        <v>3289</v>
      </c>
      <c r="K72" s="47">
        <f t="shared" si="14"/>
        <v>3120</v>
      </c>
      <c r="L72" s="47">
        <f t="shared" si="14"/>
        <v>3120</v>
      </c>
      <c r="M72" s="47">
        <f t="shared" si="14"/>
        <v>0</v>
      </c>
      <c r="N72" s="47">
        <f t="shared" si="14"/>
        <v>0</v>
      </c>
      <c r="O72" s="46"/>
      <c r="P72" s="49">
        <v>3350</v>
      </c>
      <c r="Q72" s="75" t="s">
        <v>155</v>
      </c>
      <c r="R72" s="80">
        <v>5716</v>
      </c>
      <c r="S72" s="80">
        <v>5716</v>
      </c>
      <c r="T72" s="50">
        <f>J72/G72*100</f>
        <v>104.8353679915851</v>
      </c>
      <c r="U72" s="51">
        <f>L72/G72*100</f>
        <v>99.4485704268001</v>
      </c>
      <c r="V72" s="62" t="e">
        <f>L72/L92*100</f>
        <v>#REF!</v>
      </c>
      <c r="W72" s="47">
        <f>SUM(W74:W76)</f>
        <v>1570.6</v>
      </c>
      <c r="X72" s="5">
        <f>L72/W72*100</f>
        <v>198.65019737679867</v>
      </c>
    </row>
    <row r="73" spans="1:24" ht="17.25" customHeight="1">
      <c r="A73" s="59" t="s">
        <v>120</v>
      </c>
      <c r="B73" s="54"/>
      <c r="C73" s="56">
        <v>4478</v>
      </c>
      <c r="D73" s="56"/>
      <c r="E73" s="56">
        <v>5358.2</v>
      </c>
      <c r="F73" s="55">
        <f>G73+H73+I73</f>
        <v>3072.6</v>
      </c>
      <c r="G73" s="56">
        <v>3072.6</v>
      </c>
      <c r="H73" s="56"/>
      <c r="I73" s="56"/>
      <c r="J73" s="56">
        <f>3106.5</f>
        <v>3106.5</v>
      </c>
      <c r="K73" s="56">
        <f>L73+M73+N73</f>
        <v>2700</v>
      </c>
      <c r="L73" s="56">
        <v>2700</v>
      </c>
      <c r="M73" s="56"/>
      <c r="N73" s="56"/>
      <c r="O73" s="54" t="s">
        <v>84</v>
      </c>
      <c r="P73" s="57">
        <v>3350</v>
      </c>
      <c r="Q73" s="76" t="s">
        <v>155</v>
      </c>
      <c r="R73" s="82">
        <v>5716</v>
      </c>
      <c r="S73" s="82">
        <v>5716</v>
      </c>
      <c r="T73" s="50"/>
      <c r="U73" s="51"/>
      <c r="V73" s="62"/>
      <c r="W73" s="47"/>
      <c r="X73" s="5"/>
    </row>
    <row r="74" spans="1:24" ht="0" customHeight="1" hidden="1">
      <c r="A74" s="59" t="s">
        <v>85</v>
      </c>
      <c r="B74" s="54"/>
      <c r="C74" s="56">
        <v>400</v>
      </c>
      <c r="D74" s="56"/>
      <c r="E74" s="56">
        <v>400</v>
      </c>
      <c r="F74" s="55">
        <f t="shared" si="2"/>
        <v>400</v>
      </c>
      <c r="G74" s="56">
        <v>400</v>
      </c>
      <c r="H74" s="56"/>
      <c r="I74" s="56"/>
      <c r="J74" s="56">
        <f>100+400</f>
        <v>500</v>
      </c>
      <c r="K74" s="56">
        <f t="shared" si="1"/>
        <v>400</v>
      </c>
      <c r="L74" s="56">
        <v>400</v>
      </c>
      <c r="M74" s="56"/>
      <c r="N74" s="56"/>
      <c r="O74" s="54" t="s">
        <v>86</v>
      </c>
      <c r="P74" s="57"/>
      <c r="Q74" s="76"/>
      <c r="R74" s="82"/>
      <c r="S74" s="82"/>
      <c r="T74" s="50">
        <f>J74/G74*100</f>
        <v>125</v>
      </c>
      <c r="U74" s="51">
        <f>L74/G74*100</f>
        <v>100</v>
      </c>
      <c r="V74" s="60"/>
      <c r="W74" s="56">
        <v>275</v>
      </c>
      <c r="X74" s="5">
        <f>L74/W74*100</f>
        <v>145.45454545454547</v>
      </c>
    </row>
    <row r="75" spans="1:24" ht="15.75" customHeight="1" hidden="1">
      <c r="A75" s="59" t="s">
        <v>87</v>
      </c>
      <c r="B75" s="54"/>
      <c r="C75" s="56">
        <v>480</v>
      </c>
      <c r="D75" s="56"/>
      <c r="E75" s="56">
        <v>480</v>
      </c>
      <c r="F75" s="55">
        <f t="shared" si="2"/>
        <v>480</v>
      </c>
      <c r="G75" s="56">
        <v>480</v>
      </c>
      <c r="H75" s="56"/>
      <c r="I75" s="56"/>
      <c r="J75" s="56">
        <f>50+500</f>
        <v>550</v>
      </c>
      <c r="K75" s="56">
        <f t="shared" si="1"/>
        <v>480</v>
      </c>
      <c r="L75" s="56">
        <v>480</v>
      </c>
      <c r="M75" s="56"/>
      <c r="N75" s="56"/>
      <c r="O75" s="54" t="s">
        <v>88</v>
      </c>
      <c r="P75" s="57"/>
      <c r="Q75" s="76"/>
      <c r="R75" s="82"/>
      <c r="S75" s="82"/>
      <c r="T75" s="50">
        <f>J75/G75*100</f>
        <v>114.58333333333333</v>
      </c>
      <c r="U75" s="51">
        <f>L75/G75*100</f>
        <v>100</v>
      </c>
      <c r="V75" s="60"/>
      <c r="W75" s="56">
        <v>313.3</v>
      </c>
      <c r="X75" s="5">
        <f>L75/W75*100</f>
        <v>153.20778806255984</v>
      </c>
    </row>
    <row r="76" spans="1:24" ht="25.5" customHeight="1" hidden="1">
      <c r="A76" s="59" t="s">
        <v>89</v>
      </c>
      <c r="B76" s="54"/>
      <c r="C76" s="56">
        <v>1393</v>
      </c>
      <c r="D76" s="56"/>
      <c r="E76" s="56">
        <v>2647.3</v>
      </c>
      <c r="F76" s="55">
        <f t="shared" si="2"/>
        <v>2257.3</v>
      </c>
      <c r="G76" s="56">
        <v>2257.3</v>
      </c>
      <c r="H76" s="56"/>
      <c r="I76" s="56"/>
      <c r="J76" s="56">
        <v>2239</v>
      </c>
      <c r="K76" s="56">
        <f t="shared" si="1"/>
        <v>2240</v>
      </c>
      <c r="L76" s="56">
        <v>2240</v>
      </c>
      <c r="M76" s="56"/>
      <c r="N76" s="56"/>
      <c r="O76" s="54" t="s">
        <v>90</v>
      </c>
      <c r="P76" s="57"/>
      <c r="Q76" s="76"/>
      <c r="R76" s="82"/>
      <c r="S76" s="82"/>
      <c r="T76" s="50">
        <f>J76/G76*100</f>
        <v>99.18929694768084</v>
      </c>
      <c r="U76" s="51">
        <f>L76/G76*100</f>
        <v>99.23359766092233</v>
      </c>
      <c r="V76" s="60"/>
      <c r="W76" s="56">
        <v>982.3</v>
      </c>
      <c r="X76" s="5">
        <f>L76/W76*100</f>
        <v>228.03624147409144</v>
      </c>
    </row>
    <row r="77" spans="1:24" ht="19.5" customHeight="1">
      <c r="A77" s="45" t="s">
        <v>94</v>
      </c>
      <c r="B77" s="46">
        <v>1000</v>
      </c>
      <c r="C77" s="47" t="e">
        <f>SUM(#REF!)</f>
        <v>#REF!</v>
      </c>
      <c r="D77" s="47" t="e">
        <f>SUM(#REF!)</f>
        <v>#REF!</v>
      </c>
      <c r="E77" s="47">
        <f aca="true" t="shared" si="15" ref="E77:N77">SUM(E79:E79)</f>
        <v>0</v>
      </c>
      <c r="F77" s="47">
        <f t="shared" si="15"/>
        <v>0</v>
      </c>
      <c r="G77" s="47">
        <f t="shared" si="15"/>
        <v>0</v>
      </c>
      <c r="H77" s="47">
        <f t="shared" si="15"/>
        <v>0</v>
      </c>
      <c r="I77" s="47">
        <f t="shared" si="15"/>
        <v>0</v>
      </c>
      <c r="J77" s="47">
        <f t="shared" si="15"/>
        <v>0</v>
      </c>
      <c r="K77" s="47">
        <f t="shared" si="15"/>
        <v>0</v>
      </c>
      <c r="L77" s="47">
        <f t="shared" si="15"/>
        <v>0</v>
      </c>
      <c r="M77" s="47">
        <f t="shared" si="15"/>
        <v>0</v>
      </c>
      <c r="N77" s="47">
        <f t="shared" si="15"/>
        <v>0</v>
      </c>
      <c r="O77" s="46"/>
      <c r="P77" s="49">
        <v>10</v>
      </c>
      <c r="Q77" s="75"/>
      <c r="R77" s="80">
        <v>374.6</v>
      </c>
      <c r="S77" s="80">
        <v>374.6</v>
      </c>
      <c r="T77" s="50"/>
      <c r="U77" s="51"/>
      <c r="V77" s="60"/>
      <c r="W77" s="56"/>
      <c r="X77" s="5"/>
    </row>
    <row r="78" spans="1:24" ht="19.5" customHeight="1">
      <c r="A78" s="53" t="s">
        <v>95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4" t="s">
        <v>156</v>
      </c>
      <c r="P78" s="49"/>
      <c r="Q78" s="75"/>
      <c r="R78" s="82">
        <v>374.6</v>
      </c>
      <c r="S78" s="82">
        <v>374.6</v>
      </c>
      <c r="T78" s="50"/>
      <c r="U78" s="51"/>
      <c r="V78" s="60"/>
      <c r="W78" s="56"/>
      <c r="X78" s="5"/>
    </row>
    <row r="79" spans="1:24" ht="0.75" customHeight="1" hidden="1">
      <c r="A79" s="59" t="s">
        <v>92</v>
      </c>
      <c r="B79" s="54"/>
      <c r="C79" s="56"/>
      <c r="D79" s="56"/>
      <c r="E79" s="56"/>
      <c r="F79" s="55">
        <f aca="true" t="shared" si="16" ref="F79:F89">G79+H79+I79</f>
        <v>0</v>
      </c>
      <c r="G79" s="56"/>
      <c r="H79" s="56"/>
      <c r="I79" s="56"/>
      <c r="J79" s="56"/>
      <c r="K79" s="56"/>
      <c r="L79" s="56"/>
      <c r="M79" s="56"/>
      <c r="N79" s="56"/>
      <c r="O79" s="54" t="s">
        <v>93</v>
      </c>
      <c r="P79" s="57"/>
      <c r="Q79" s="76"/>
      <c r="R79" s="81"/>
      <c r="S79" s="81"/>
      <c r="T79" s="50" t="e">
        <f>J79/G79*100</f>
        <v>#DIV/0!</v>
      </c>
      <c r="U79" s="51"/>
      <c r="V79" s="60"/>
      <c r="W79" s="56"/>
      <c r="X79" s="5"/>
    </row>
    <row r="80" spans="1:24" ht="0" customHeight="1" hidden="1">
      <c r="A80" s="59" t="s">
        <v>95</v>
      </c>
      <c r="B80" s="54"/>
      <c r="C80" s="56">
        <v>6460</v>
      </c>
      <c r="D80" s="56"/>
      <c r="E80" s="56">
        <v>5800</v>
      </c>
      <c r="F80" s="55">
        <f t="shared" si="16"/>
        <v>6300</v>
      </c>
      <c r="G80" s="56">
        <f>5800+500</f>
        <v>6300</v>
      </c>
      <c r="H80" s="56"/>
      <c r="I80" s="56"/>
      <c r="J80" s="56">
        <v>7180</v>
      </c>
      <c r="K80" s="56">
        <f t="shared" si="1"/>
        <v>7180</v>
      </c>
      <c r="L80" s="56">
        <v>7180</v>
      </c>
      <c r="M80" s="56"/>
      <c r="N80" s="56"/>
      <c r="O80" s="54">
        <v>1001</v>
      </c>
      <c r="P80" s="57">
        <v>10</v>
      </c>
      <c r="Q80" s="76"/>
      <c r="R80" s="81"/>
      <c r="S80" s="81"/>
      <c r="T80" s="50">
        <f>J80/G80*100</f>
        <v>113.96825396825396</v>
      </c>
      <c r="U80" s="51">
        <f>L80/G80*100</f>
        <v>113.96825396825396</v>
      </c>
      <c r="V80" s="60"/>
      <c r="W80" s="56">
        <v>3441.8</v>
      </c>
      <c r="X80" s="5">
        <f aca="true" t="shared" si="17" ref="X80:X87">L80/W80*100</f>
        <v>208.6117729095241</v>
      </c>
    </row>
    <row r="81" spans="1:24" ht="15" customHeight="1" hidden="1">
      <c r="A81" s="59" t="s">
        <v>96</v>
      </c>
      <c r="B81" s="54"/>
      <c r="C81" s="56">
        <v>25317</v>
      </c>
      <c r="D81" s="56"/>
      <c r="E81" s="56">
        <v>32596</v>
      </c>
      <c r="F81" s="55">
        <f t="shared" si="16"/>
        <v>34309.3</v>
      </c>
      <c r="G81" s="56">
        <v>142</v>
      </c>
      <c r="H81" s="56">
        <v>30586</v>
      </c>
      <c r="I81" s="56">
        <f>3360.8+220.5</f>
        <v>3581.3</v>
      </c>
      <c r="J81" s="56">
        <v>417.6</v>
      </c>
      <c r="K81" s="56">
        <f t="shared" si="1"/>
        <v>42185</v>
      </c>
      <c r="L81" s="56">
        <v>417.6</v>
      </c>
      <c r="M81" s="56">
        <v>38249</v>
      </c>
      <c r="N81" s="56">
        <v>3518.4</v>
      </c>
      <c r="O81" s="54">
        <v>1002</v>
      </c>
      <c r="P81" s="57"/>
      <c r="Q81" s="76"/>
      <c r="R81" s="81"/>
      <c r="S81" s="81"/>
      <c r="T81" s="50">
        <f>J81/G81*100</f>
        <v>294.0845070422535</v>
      </c>
      <c r="U81" s="51"/>
      <c r="V81" s="60"/>
      <c r="W81" s="56">
        <v>14181.6</v>
      </c>
      <c r="X81" s="5">
        <f t="shared" si="17"/>
        <v>2.944660687087494</v>
      </c>
    </row>
    <row r="82" spans="1:24" ht="14.25" customHeight="1" hidden="1">
      <c r="A82" s="59" t="s">
        <v>97</v>
      </c>
      <c r="B82" s="54"/>
      <c r="C82" s="56"/>
      <c r="D82" s="56"/>
      <c r="E82" s="56"/>
      <c r="F82" s="55">
        <f t="shared" si="16"/>
        <v>0</v>
      </c>
      <c r="G82" s="56"/>
      <c r="H82" s="56"/>
      <c r="I82" s="56"/>
      <c r="J82" s="56"/>
      <c r="K82" s="56">
        <f aca="true" t="shared" si="18" ref="K82:K87">L82+M82+N82</f>
        <v>0</v>
      </c>
      <c r="L82" s="56"/>
      <c r="M82" s="56"/>
      <c r="N82" s="56"/>
      <c r="O82" s="54" t="s">
        <v>98</v>
      </c>
      <c r="P82" s="57"/>
      <c r="Q82" s="76"/>
      <c r="R82" s="81"/>
      <c r="S82" s="81"/>
      <c r="T82" s="50" t="e">
        <f>J82/G82*100</f>
        <v>#DIV/0!</v>
      </c>
      <c r="U82" s="51" t="e">
        <f>L82/G82*100</f>
        <v>#DIV/0!</v>
      </c>
      <c r="V82" s="60"/>
      <c r="W82" s="56"/>
      <c r="X82" s="5" t="e">
        <f t="shared" si="17"/>
        <v>#DIV/0!</v>
      </c>
    </row>
    <row r="83" spans="1:24" ht="0" customHeight="1" hidden="1">
      <c r="A83" s="59" t="s">
        <v>99</v>
      </c>
      <c r="B83" s="54"/>
      <c r="C83" s="56">
        <v>9420</v>
      </c>
      <c r="D83" s="56"/>
      <c r="E83" s="56">
        <v>10380</v>
      </c>
      <c r="F83" s="55">
        <f t="shared" si="16"/>
        <v>19459.4</v>
      </c>
      <c r="G83" s="56">
        <v>10380</v>
      </c>
      <c r="H83" s="56">
        <v>9079.4</v>
      </c>
      <c r="I83" s="56"/>
      <c r="J83" s="56"/>
      <c r="K83" s="56">
        <f t="shared" si="18"/>
        <v>17092</v>
      </c>
      <c r="L83" s="56"/>
      <c r="M83" s="56">
        <f>1008+14548+1536</f>
        <v>17092</v>
      </c>
      <c r="N83" s="56"/>
      <c r="O83" s="54">
        <v>1004</v>
      </c>
      <c r="P83" s="57"/>
      <c r="Q83" s="76"/>
      <c r="R83" s="81"/>
      <c r="S83" s="81"/>
      <c r="T83" s="50">
        <f>J83/G83*100</f>
        <v>0</v>
      </c>
      <c r="U83" s="51">
        <f>L83/G83*100</f>
        <v>0</v>
      </c>
      <c r="V83" s="60"/>
      <c r="W83" s="56">
        <v>6400.4</v>
      </c>
      <c r="X83" s="5">
        <f t="shared" si="17"/>
        <v>0</v>
      </c>
    </row>
    <row r="84" spans="1:24" ht="15.75" customHeight="1" hidden="1">
      <c r="A84" s="59" t="s">
        <v>123</v>
      </c>
      <c r="B84" s="54"/>
      <c r="C84" s="56">
        <v>24435</v>
      </c>
      <c r="D84" s="56">
        <v>-4551</v>
      </c>
      <c r="E84" s="56">
        <v>18065</v>
      </c>
      <c r="F84" s="55">
        <f t="shared" si="16"/>
        <v>18065</v>
      </c>
      <c r="G84" s="56"/>
      <c r="H84" s="56">
        <v>18065</v>
      </c>
      <c r="I84" s="56"/>
      <c r="J84" s="56">
        <v>300</v>
      </c>
      <c r="K84" s="56">
        <f t="shared" si="18"/>
        <v>22492</v>
      </c>
      <c r="L84" s="56">
        <v>261</v>
      </c>
      <c r="M84" s="56">
        <v>22231</v>
      </c>
      <c r="N84" s="56"/>
      <c r="O84" s="54">
        <v>1006</v>
      </c>
      <c r="P84" s="57"/>
      <c r="Q84" s="76"/>
      <c r="R84" s="81"/>
      <c r="S84" s="81"/>
      <c r="T84" s="50"/>
      <c r="U84" s="51"/>
      <c r="V84" s="60"/>
      <c r="W84" s="56">
        <v>9504.4</v>
      </c>
      <c r="X84" s="5">
        <f t="shared" si="17"/>
        <v>2.7460965447582173</v>
      </c>
    </row>
    <row r="85" spans="1:24" ht="24" customHeight="1" hidden="1">
      <c r="A85" s="59" t="s">
        <v>100</v>
      </c>
      <c r="B85" s="54" t="s">
        <v>101</v>
      </c>
      <c r="C85" s="56"/>
      <c r="D85" s="56"/>
      <c r="E85" s="56">
        <v>4600</v>
      </c>
      <c r="F85" s="55">
        <f t="shared" si="16"/>
        <v>7600</v>
      </c>
      <c r="G85" s="56">
        <v>7600</v>
      </c>
      <c r="H85" s="56"/>
      <c r="I85" s="56"/>
      <c r="J85" s="56">
        <v>5257</v>
      </c>
      <c r="K85" s="56">
        <f t="shared" si="18"/>
        <v>5200</v>
      </c>
      <c r="L85" s="56">
        <f>4600+600</f>
        <v>5200</v>
      </c>
      <c r="M85" s="56"/>
      <c r="N85" s="56"/>
      <c r="O85" s="54" t="s">
        <v>101</v>
      </c>
      <c r="P85" s="57"/>
      <c r="Q85" s="76"/>
      <c r="R85" s="81"/>
      <c r="S85" s="81"/>
      <c r="T85" s="50">
        <f>J85/G85*100</f>
        <v>69.17105263157895</v>
      </c>
      <c r="U85" s="51">
        <f>L85/G85*100</f>
        <v>68.42105263157895</v>
      </c>
      <c r="V85" s="60"/>
      <c r="W85" s="56">
        <v>3408.6</v>
      </c>
      <c r="X85" s="5">
        <f t="shared" si="17"/>
        <v>152.55530129672005</v>
      </c>
    </row>
    <row r="86" spans="1:24" ht="18.75" customHeight="1">
      <c r="A86" s="45" t="s">
        <v>91</v>
      </c>
      <c r="B86" s="46" t="s">
        <v>136</v>
      </c>
      <c r="C86" s="47">
        <f aca="true" t="shared" si="19" ref="C86:N86">SUM(C87:C89)</f>
        <v>114339</v>
      </c>
      <c r="D86" s="47">
        <f t="shared" si="19"/>
        <v>0</v>
      </c>
      <c r="E86" s="47">
        <f t="shared" si="19"/>
        <v>178445</v>
      </c>
      <c r="F86" s="47">
        <f t="shared" si="19"/>
        <v>146408.2</v>
      </c>
      <c r="G86" s="47">
        <f t="shared" si="19"/>
        <v>146408.2</v>
      </c>
      <c r="H86" s="47">
        <f t="shared" si="19"/>
        <v>0</v>
      </c>
      <c r="I86" s="47">
        <f t="shared" si="19"/>
        <v>0</v>
      </c>
      <c r="J86" s="47">
        <f t="shared" si="19"/>
        <v>186361.5</v>
      </c>
      <c r="K86" s="47">
        <f t="shared" si="19"/>
        <v>185337.5</v>
      </c>
      <c r="L86" s="47">
        <f t="shared" si="19"/>
        <v>186361.5</v>
      </c>
      <c r="M86" s="47">
        <f t="shared" si="19"/>
        <v>0</v>
      </c>
      <c r="N86" s="47">
        <f t="shared" si="19"/>
        <v>0</v>
      </c>
      <c r="O86" s="46"/>
      <c r="P86" s="49">
        <v>70</v>
      </c>
      <c r="Q86" s="75"/>
      <c r="R86" s="80">
        <v>125</v>
      </c>
      <c r="S86" s="80">
        <v>125</v>
      </c>
      <c r="T86" s="50">
        <f>J86/G86*100</f>
        <v>127.28897698352961</v>
      </c>
      <c r="U86" s="51">
        <f>L86/G86*100</f>
        <v>127.28897698352961</v>
      </c>
      <c r="V86" s="52" t="e">
        <f>L86/L92*100</f>
        <v>#REF!</v>
      </c>
      <c r="W86" s="47">
        <f>SUM(W87:W90)</f>
        <v>39732.5</v>
      </c>
      <c r="X86" s="5">
        <f t="shared" si="17"/>
        <v>469.04045806329833</v>
      </c>
    </row>
    <row r="87" spans="1:24" ht="2.25" customHeight="1" hidden="1">
      <c r="A87" s="59" t="s">
        <v>102</v>
      </c>
      <c r="B87" s="54"/>
      <c r="C87" s="56">
        <v>114339</v>
      </c>
      <c r="D87" s="56"/>
      <c r="E87" s="56">
        <v>178445</v>
      </c>
      <c r="F87" s="55">
        <f t="shared" si="16"/>
        <v>146408.2</v>
      </c>
      <c r="G87" s="56">
        <v>146408.2</v>
      </c>
      <c r="H87" s="56"/>
      <c r="I87" s="56"/>
      <c r="J87" s="56">
        <v>185337.5</v>
      </c>
      <c r="K87" s="56">
        <f t="shared" si="18"/>
        <v>185337.5</v>
      </c>
      <c r="L87" s="56">
        <f>185337.5</f>
        <v>185337.5</v>
      </c>
      <c r="M87" s="56"/>
      <c r="N87" s="56"/>
      <c r="O87" s="54" t="s">
        <v>103</v>
      </c>
      <c r="P87" s="57"/>
      <c r="Q87" s="76"/>
      <c r="R87" s="82"/>
      <c r="S87" s="82"/>
      <c r="T87" s="50">
        <f>J87/G87*100</f>
        <v>126.58956260646602</v>
      </c>
      <c r="U87" s="51">
        <f>L87/G87*100</f>
        <v>126.58956260646602</v>
      </c>
      <c r="V87" s="44"/>
      <c r="W87" s="56">
        <v>39732.5</v>
      </c>
      <c r="X87" s="5">
        <f t="shared" si="17"/>
        <v>466.46322280249166</v>
      </c>
    </row>
    <row r="88" spans="1:24" ht="15.75" customHeight="1" hidden="1">
      <c r="A88" s="59" t="s">
        <v>104</v>
      </c>
      <c r="B88" s="54"/>
      <c r="C88" s="56"/>
      <c r="D88" s="56"/>
      <c r="E88" s="56"/>
      <c r="F88" s="55">
        <f t="shared" si="16"/>
        <v>0</v>
      </c>
      <c r="G88" s="56"/>
      <c r="H88" s="56"/>
      <c r="I88" s="56"/>
      <c r="J88" s="56"/>
      <c r="K88" s="56"/>
      <c r="L88" s="56"/>
      <c r="M88" s="56"/>
      <c r="N88" s="56"/>
      <c r="O88" s="54" t="s">
        <v>105</v>
      </c>
      <c r="P88" s="57"/>
      <c r="Q88" s="76"/>
      <c r="R88" s="82"/>
      <c r="S88" s="82"/>
      <c r="T88" s="50"/>
      <c r="U88" s="51"/>
      <c r="V88" s="44"/>
      <c r="W88" s="56"/>
      <c r="X88" s="5"/>
    </row>
    <row r="89" spans="1:24" ht="16.5" customHeight="1" hidden="1">
      <c r="A89" s="59" t="s">
        <v>106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>
        <v>1024</v>
      </c>
      <c r="K89" s="56"/>
      <c r="L89" s="56">
        <v>1024</v>
      </c>
      <c r="M89" s="56"/>
      <c r="N89" s="56"/>
      <c r="O89" s="54" t="s">
        <v>107</v>
      </c>
      <c r="P89" s="57"/>
      <c r="Q89" s="76"/>
      <c r="R89" s="82"/>
      <c r="S89" s="82"/>
      <c r="T89" s="50" t="e">
        <f>J89/G89*100</f>
        <v>#DIV/0!</v>
      </c>
      <c r="U89" s="51"/>
      <c r="V89" s="44"/>
      <c r="W89" s="56"/>
      <c r="X89" s="5"/>
    </row>
    <row r="90" spans="1:24" ht="18" customHeight="1">
      <c r="A90" s="59" t="s">
        <v>137</v>
      </c>
      <c r="B90" s="54"/>
      <c r="C90" s="56"/>
      <c r="D90" s="56"/>
      <c r="E90" s="56"/>
      <c r="F90" s="55"/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>
        <v>70</v>
      </c>
      <c r="Q90" s="76"/>
      <c r="R90" s="82">
        <v>125</v>
      </c>
      <c r="S90" s="82">
        <v>125</v>
      </c>
      <c r="T90" s="50" t="e">
        <f>J90/G90*100</f>
        <v>#DIV/0!</v>
      </c>
      <c r="U90" s="51" t="e">
        <f>L90/G90*100</f>
        <v>#DIV/0!</v>
      </c>
      <c r="V90" s="44"/>
      <c r="W90" s="56"/>
      <c r="X90" s="5"/>
    </row>
    <row r="91" spans="1:24" ht="0" customHeight="1" hidden="1">
      <c r="A91" s="63" t="s">
        <v>130</v>
      </c>
      <c r="B91" s="64"/>
      <c r="C91" s="6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4" t="s">
        <v>129</v>
      </c>
      <c r="P91" s="67"/>
      <c r="Q91" s="77"/>
      <c r="R91" s="84"/>
      <c r="S91" s="84"/>
      <c r="T91" s="50"/>
      <c r="U91" s="51"/>
      <c r="V91" s="44"/>
      <c r="W91" s="56"/>
      <c r="X91" s="5"/>
    </row>
    <row r="92" spans="1:24" ht="21.75" customHeight="1" thickBot="1">
      <c r="A92" s="68" t="s">
        <v>108</v>
      </c>
      <c r="B92" s="69"/>
      <c r="C92" s="70" t="e">
        <f>SUM(C14+C34+C40+C51+C63+C72+#REF!+#REF!+C86)</f>
        <v>#REF!</v>
      </c>
      <c r="D92" s="70" t="e">
        <f>SUM(D14+D34+D40+D51+D63+D72+#REF!+#REF!+D86)</f>
        <v>#REF!</v>
      </c>
      <c r="E92" s="71" t="e">
        <f>SUM(E14+E34+E40+E51+E60+E63+E72+#REF!+#REF!+E86)</f>
        <v>#REF!</v>
      </c>
      <c r="F92" s="71" t="e">
        <f>SUM(F14+F34+F40+F51+F60+F63+F72+#REF!+#REF!+F86)</f>
        <v>#REF!</v>
      </c>
      <c r="G92" s="71" t="e">
        <f>SUM(G14+G34+G40+G51+G60+G63+G72+#REF!+#REF!+G86)</f>
        <v>#REF!</v>
      </c>
      <c r="H92" s="71" t="e">
        <f>SUM(H14+H34+H40+H51+H60+H63+H72+#REF!+#REF!+H86)</f>
        <v>#REF!</v>
      </c>
      <c r="I92" s="71" t="e">
        <f>SUM(I14+I34+I40+I51+I60+I63+I72+#REF!+#REF!+I86)</f>
        <v>#REF!</v>
      </c>
      <c r="J92" s="71" t="e">
        <f>SUM(J14+J34+J40+J51+J60+J63+J72+#REF!+#REF!+J86)</f>
        <v>#REF!</v>
      </c>
      <c r="K92" s="71" t="e">
        <f>SUM(K14+K34+K40+K51+K60+K63+K72+#REF!+#REF!+K86)</f>
        <v>#REF!</v>
      </c>
      <c r="L92" s="71" t="e">
        <f>SUM(L14+L34+L40+L51+L60+L63+L72+#REF!+#REF!+L86)</f>
        <v>#REF!</v>
      </c>
      <c r="M92" s="71" t="e">
        <f>SUM(M14+M34+M40+M51+M60+M63+M72+#REF!+#REF!+M86)</f>
        <v>#REF!</v>
      </c>
      <c r="N92" s="71" t="e">
        <f>SUM(N14+N34+N40+N51+N60+N63+N72+#REF!+#REF!+N86)</f>
        <v>#REF!</v>
      </c>
      <c r="O92" s="69"/>
      <c r="P92" s="72">
        <v>18086</v>
      </c>
      <c r="Q92" s="78">
        <v>209.459</v>
      </c>
      <c r="R92" s="85">
        <f>R14+R30+R34+R40+R51+R70+R72+R77+R86</f>
        <v>38169.5</v>
      </c>
      <c r="S92" s="85">
        <f>S14+S34+S40+S51+S70+S72+S77+S86</f>
        <v>38023.1</v>
      </c>
      <c r="T92" s="50" t="e">
        <f>J92/G92*100</f>
        <v>#REF!</v>
      </c>
      <c r="U92" s="51" t="e">
        <f>L92/G92*100</f>
        <v>#REF!</v>
      </c>
      <c r="V92" s="73" t="e">
        <f>SUM(V14:V87)</f>
        <v>#REF!</v>
      </c>
      <c r="W92" s="48" t="e">
        <f>SUM(W14+W34+W40+W51+W60+W63+W72+#REF!+#REF!+W86)</f>
        <v>#REF!</v>
      </c>
      <c r="X92" s="5" t="e">
        <f>L92/W92*100</f>
        <v>#REF!</v>
      </c>
    </row>
    <row r="93" spans="1:24" ht="13.5" customHeight="1" hidden="1" thickBot="1">
      <c r="A93" s="31" t="s">
        <v>109</v>
      </c>
      <c r="B93" s="32"/>
      <c r="C93" s="33"/>
      <c r="D93" s="33"/>
      <c r="E93" s="34">
        <v>0</v>
      </c>
      <c r="F93" s="35">
        <f>-43123.7-16350</f>
        <v>-59473.7</v>
      </c>
      <c r="G93" s="33"/>
      <c r="H93" s="33"/>
      <c r="I93" s="33"/>
      <c r="J93" s="34">
        <v>0</v>
      </c>
      <c r="K93" s="36">
        <v>0</v>
      </c>
      <c r="L93" s="34">
        <v>63802.8</v>
      </c>
      <c r="M93" s="34">
        <v>0</v>
      </c>
      <c r="N93" s="34">
        <v>0</v>
      </c>
      <c r="O93" s="32"/>
      <c r="P93" s="32"/>
      <c r="Q93" s="32"/>
      <c r="R93" s="32"/>
      <c r="S93" s="32"/>
      <c r="T93" s="6"/>
      <c r="U93" s="7"/>
      <c r="V93" s="8"/>
      <c r="W93" s="9">
        <v>76369.2</v>
      </c>
      <c r="X93" s="10"/>
    </row>
    <row r="94" spans="1:23" s="20" customFormat="1" ht="12.75" customHeight="1" hidden="1" thickBot="1">
      <c r="A94" s="11" t="s">
        <v>110</v>
      </c>
      <c r="B94" s="12"/>
      <c r="C94" s="13"/>
      <c r="D94" s="13"/>
      <c r="E94" s="13"/>
      <c r="F94" s="13"/>
      <c r="G94" s="13"/>
      <c r="H94" s="13"/>
      <c r="I94" s="13"/>
      <c r="J94" s="14"/>
      <c r="K94" s="13"/>
      <c r="L94" s="15">
        <v>1193121.2</v>
      </c>
      <c r="M94" s="16">
        <v>1131115</v>
      </c>
      <c r="N94" s="16">
        <v>113200</v>
      </c>
      <c r="O94" s="12"/>
      <c r="P94" s="12"/>
      <c r="Q94" s="12"/>
      <c r="R94" s="12"/>
      <c r="S94" s="12"/>
      <c r="T94" s="14"/>
      <c r="U94" s="17"/>
      <c r="V94" s="18"/>
      <c r="W94" s="19"/>
    </row>
    <row r="95" ht="7.5" customHeight="1">
      <c r="L95" s="21"/>
    </row>
    <row r="96" spans="1:19" ht="12.75" customHeight="1">
      <c r="A96" s="23"/>
      <c r="B96" s="24"/>
      <c r="C96" s="2"/>
      <c r="D96" s="2"/>
      <c r="E96" s="2"/>
      <c r="F96" t="s">
        <v>111</v>
      </c>
      <c r="G96">
        <f>728.2</f>
        <v>728.2</v>
      </c>
      <c r="J96" s="21"/>
      <c r="L96" s="25" t="e">
        <f>L94-L92</f>
        <v>#REF!</v>
      </c>
      <c r="N96" s="26" t="e">
        <f>N94-N92</f>
        <v>#REF!</v>
      </c>
      <c r="O96" s="24"/>
      <c r="P96" s="24"/>
      <c r="Q96" s="24"/>
      <c r="R96" s="24"/>
      <c r="S96" s="24"/>
    </row>
    <row r="97" spans="1:19" ht="15" customHeight="1">
      <c r="A97" s="27"/>
      <c r="B97" s="24"/>
      <c r="C97" s="2"/>
      <c r="D97" s="2"/>
      <c r="E97" s="2"/>
      <c r="F97" t="s">
        <v>112</v>
      </c>
      <c r="G97" s="28">
        <f>2132.8</f>
        <v>2132.8</v>
      </c>
      <c r="M97" s="20"/>
      <c r="O97" s="24"/>
      <c r="P97" s="24"/>
      <c r="Q97" s="24"/>
      <c r="R97" s="24"/>
      <c r="S97" s="24"/>
    </row>
    <row r="98" spans="1:19" ht="15" customHeight="1">
      <c r="A98" s="27"/>
      <c r="B98" s="24"/>
      <c r="C98" s="2"/>
      <c r="D98" s="2"/>
      <c r="E98" s="2"/>
      <c r="F98" t="s">
        <v>113</v>
      </c>
      <c r="G98" s="28">
        <v>99705</v>
      </c>
      <c r="M98" s="20"/>
      <c r="O98" s="24"/>
      <c r="P98" s="24"/>
      <c r="Q98" s="24"/>
      <c r="R98" s="24"/>
      <c r="S98" s="24"/>
    </row>
    <row r="99" spans="1:19" ht="15" customHeight="1">
      <c r="A99" s="79"/>
      <c r="B99" s="24"/>
      <c r="C99" s="2"/>
      <c r="D99" s="2"/>
      <c r="E99" s="2"/>
      <c r="F99" t="s">
        <v>114</v>
      </c>
      <c r="G99" s="28">
        <v>19806.2</v>
      </c>
      <c r="J99" s="21"/>
      <c r="L99" s="21"/>
      <c r="M99" s="20"/>
      <c r="O99" s="24"/>
      <c r="P99" s="24"/>
      <c r="Q99" s="24"/>
      <c r="R99" s="24"/>
      <c r="S99" s="24"/>
    </row>
    <row r="100" spans="1:19" ht="15" customHeight="1">
      <c r="A100" s="29"/>
      <c r="B100" s="24"/>
      <c r="C100" s="2"/>
      <c r="D100" s="2"/>
      <c r="E100" s="2"/>
      <c r="G100" s="26" t="e">
        <f>G92+G96+G97+G98+G99</f>
        <v>#REF!</v>
      </c>
      <c r="O100" s="24"/>
      <c r="P100" s="24"/>
      <c r="Q100" s="24"/>
      <c r="R100" s="24"/>
      <c r="S100" s="24"/>
    </row>
    <row r="101" spans="1:19" ht="12.75" customHeight="1">
      <c r="A101" s="30"/>
      <c r="B101" s="24"/>
      <c r="C101" s="2"/>
      <c r="D101" s="2"/>
      <c r="E101" s="2"/>
      <c r="O101" s="24"/>
      <c r="P101" s="24"/>
      <c r="Q101" s="24"/>
      <c r="R101" s="24"/>
      <c r="S101" s="24"/>
    </row>
    <row r="102" spans="1:19" ht="12.75" customHeight="1">
      <c r="A102" s="30"/>
      <c r="B102" s="24"/>
      <c r="C102" s="2"/>
      <c r="D102" s="2"/>
      <c r="E102" s="2"/>
      <c r="O102" s="24"/>
      <c r="P102" s="24"/>
      <c r="Q102" s="24"/>
      <c r="R102" s="24"/>
      <c r="S102" s="24"/>
    </row>
    <row r="103" spans="2:19" ht="12.75">
      <c r="B103" s="24"/>
      <c r="C103" s="2"/>
      <c r="D103" s="2"/>
      <c r="E103" s="2"/>
      <c r="O103" s="24"/>
      <c r="P103" s="24"/>
      <c r="Q103" s="24"/>
      <c r="R103" s="24"/>
      <c r="S103" s="24"/>
    </row>
    <row r="104" spans="1:19" ht="15">
      <c r="A104" s="30"/>
      <c r="B104" s="24"/>
      <c r="C104" s="2"/>
      <c r="D104" s="2"/>
      <c r="E104" s="2"/>
      <c r="O104" s="24"/>
      <c r="P104" s="24"/>
      <c r="Q104" s="24"/>
      <c r="R104" s="24"/>
      <c r="S104" s="24"/>
    </row>
    <row r="105" spans="1:19" ht="15">
      <c r="A105" s="29"/>
      <c r="B105" s="24"/>
      <c r="C105" s="2"/>
      <c r="D105" s="2"/>
      <c r="E105" s="2"/>
      <c r="O105" s="24"/>
      <c r="P105" s="24"/>
      <c r="Q105" s="24"/>
      <c r="R105" s="24"/>
      <c r="S105" s="24"/>
    </row>
    <row r="106" spans="1:19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</row>
    <row r="107" spans="1:19" ht="15">
      <c r="A107" s="30"/>
      <c r="B107" s="24"/>
      <c r="C107" s="2"/>
      <c r="D107" s="2"/>
      <c r="E107" s="2"/>
      <c r="O107" s="24"/>
      <c r="P107" s="24"/>
      <c r="Q107" s="24"/>
      <c r="R107" s="24"/>
      <c r="S107" s="24"/>
    </row>
    <row r="108" spans="1:19" ht="12.75">
      <c r="A108" s="2"/>
      <c r="B108" s="24"/>
      <c r="C108" s="2"/>
      <c r="D108" s="2"/>
      <c r="E108" s="2"/>
      <c r="O108" s="24"/>
      <c r="P108" s="24"/>
      <c r="Q108" s="24"/>
      <c r="R108" s="24"/>
      <c r="S108" s="24"/>
    </row>
    <row r="109" spans="1:19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</row>
    <row r="110" spans="1:19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</row>
    <row r="111" spans="1:19" ht="12.75">
      <c r="A111" s="2"/>
      <c r="B111" s="24"/>
      <c r="C111" s="2"/>
      <c r="D111" s="2"/>
      <c r="E111" s="2"/>
      <c r="O111" s="24"/>
      <c r="P111" s="24"/>
      <c r="Q111" s="24"/>
      <c r="R111" s="24"/>
      <c r="S111" s="24"/>
    </row>
    <row r="112" spans="1:19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</row>
    <row r="113" spans="1:19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</row>
    <row r="114" spans="1:19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</row>
    <row r="115" spans="1:19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</row>
    <row r="116" spans="1:19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</row>
    <row r="117" spans="1:19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</row>
    <row r="118" spans="1:19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</row>
    <row r="119" spans="1:19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</row>
    <row r="120" spans="1:19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</row>
    <row r="121" spans="1:19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</row>
    <row r="122" spans="1:19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</row>
    <row r="123" spans="1:19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</row>
    <row r="124" spans="1:19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</row>
    <row r="125" spans="1:19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</row>
    <row r="126" spans="1:19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</row>
    <row r="127" spans="1:19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</row>
    <row r="128" spans="1:19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</row>
    <row r="129" spans="1:19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</row>
    <row r="130" spans="1:19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</row>
    <row r="131" spans="1:19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</row>
    <row r="132" spans="1:19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</row>
    <row r="133" spans="1:19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</row>
    <row r="134" spans="1:19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</row>
    <row r="135" spans="1:19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</row>
    <row r="136" spans="1:19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</row>
    <row r="137" spans="1:19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</row>
    <row r="138" spans="1:19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</row>
    <row r="139" spans="1:19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</row>
    <row r="140" spans="1:19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</row>
    <row r="141" spans="1:19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</row>
    <row r="142" spans="1:19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</row>
    <row r="143" spans="1:19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</row>
    <row r="144" spans="1:19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</row>
    <row r="145" spans="1:19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</row>
    <row r="146" spans="1:19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</row>
    <row r="147" spans="1:19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</row>
    <row r="148" spans="1:19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</row>
    <row r="149" spans="1:19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</row>
    <row r="150" spans="1:19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</row>
    <row r="151" spans="1:19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</row>
    <row r="152" spans="1:19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</row>
    <row r="153" spans="1:19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</row>
    <row r="154" spans="1:19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</row>
    <row r="155" spans="1:19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</row>
    <row r="156" spans="1:19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</row>
    <row r="157" spans="1:19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</row>
    <row r="158" spans="1:19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</row>
    <row r="159" spans="1:19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</row>
    <row r="160" spans="1:19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</row>
    <row r="161" spans="1:19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</row>
    <row r="162" spans="1:19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</row>
    <row r="163" spans="1:19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</row>
    <row r="164" spans="1:19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</row>
    <row r="165" spans="1:19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</row>
    <row r="166" spans="1:19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</row>
    <row r="167" spans="1:19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</row>
    <row r="168" spans="1:19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</row>
    <row r="169" spans="1:19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</row>
    <row r="170" spans="1:19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</row>
    <row r="171" spans="1:19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</row>
    <row r="172" spans="1:19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</row>
    <row r="173" spans="1:19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</row>
    <row r="174" spans="1:19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</row>
    <row r="175" spans="1:19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</row>
    <row r="176" spans="1:19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</row>
  </sheetData>
  <sheetProtection/>
  <mergeCells count="31">
    <mergeCell ref="X10:X12"/>
    <mergeCell ref="T10:T12"/>
    <mergeCell ref="P10:P12"/>
    <mergeCell ref="Q10:Q12"/>
    <mergeCell ref="U10:U12"/>
    <mergeCell ref="V10:V12"/>
    <mergeCell ref="S10:S12"/>
    <mergeCell ref="R10:R12"/>
    <mergeCell ref="A9:W9"/>
    <mergeCell ref="K10:K12"/>
    <mergeCell ref="L10:N10"/>
    <mergeCell ref="M11:M12"/>
    <mergeCell ref="N11:N12"/>
    <mergeCell ref="I11:I12"/>
    <mergeCell ref="L11:L12"/>
    <mergeCell ref="W10:W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S5"/>
    <mergeCell ref="A8:W8"/>
    <mergeCell ref="B1:S1"/>
    <mergeCell ref="B2:S2"/>
    <mergeCell ref="B3:S3"/>
    <mergeCell ref="B4:S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2018-10-16T15:47:58Z</cp:lastPrinted>
  <dcterms:created xsi:type="dcterms:W3CDTF">2007-10-24T16:54:59Z</dcterms:created>
  <dcterms:modified xsi:type="dcterms:W3CDTF">2018-11-23T08:50:39Z</dcterms:modified>
  <cp:category/>
  <cp:version/>
  <cp:contentType/>
  <cp:contentStatus/>
</cp:coreProperties>
</file>