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<sst xmlns="http://schemas.openxmlformats.org/spreadsheetml/2006/main" count="146" uniqueCount="126">
  <si>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</si>
  <si>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</si>
  <si>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</si>
  <si>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</si>
  <si>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</si>
  <si>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</si>
  <si>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</si>
  <si>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</si>
  <si>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</si>
  <si>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</si>
  <si>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</si>
  <si>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</si>
  <si>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</si>
  <si>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</si>
  <si>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</si>
  <si>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</si>
  <si>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</si>
  <si>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</si>
  <si>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</si>
  <si>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</si>
  <si>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</si>
  <si>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</si>
  <si>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</si>
  <si>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</si>
  <si>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</si>
  <si>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</si>
  <si>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</si>
  <si>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</si>
  <si>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</si>
  <si>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</si>
  <si>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</si>
  <si>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</si>
  <si>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</si>
  <si>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</si>
  <si>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</si>
  <si>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</si>
  <si>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</si>
  <si>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</si>
  <si>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</si>
  <si>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</si>
  <si>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</si>
  <si>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</si>
  <si>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</si>
  <si>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</si>
  <si>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</si>
  <si>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</si>
  <si>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</si>
  <si>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</si>
  <si>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</si>
  <si>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</si>
  <si>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</si>
  <si>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</si>
  <si>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</si>
  <si>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</si>
  <si>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</si>
  <si>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</si>
  <si>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</si>
  <si>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</si>
  <si>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</si>
  <si>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</si>
  <si>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</si>
  <si>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</si>
  <si>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</si>
  <si>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</si>
  <si>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</si>
  <si>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</si>
  <si>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</si>
  <si>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</si>
  <si>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</si>
  <si>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</si>
  <si>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</si>
  <si>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</si>
  <si>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</si>
  <si>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</si>
  <si>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</si>
  <si>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</si>
  <si>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</si>
  <si>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</si>
  <si>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</si>
  <si>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</si>
  <si>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</si>
  <si>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</si>
  <si>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</si>
  <si>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</si>
  <si>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</si>
  <si>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</si>
  <si>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</si>
  <si>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</si>
  <si>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</si>
  <si>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</si>
  <si>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</si>
  <si>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</si>
  <si>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</si>
  <si>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</si>
  <si>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</si>
  <si>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</si>
  <si>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</si>
  <si>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</si>
  <si>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</si>
  <si>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</si>
  <si>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</si>
  <si>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</si>
  <si>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</si>
  <si>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</si>
  <si>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</si>
  <si>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</si>
  <si>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</si>
  <si>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</si>
  <si>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</si>
  <si>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</si>
  <si>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</si>
  <si>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</si>
  <si>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</si>
  <si>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</si>
  <si>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</si>
  <si>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</si>
  <si>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</si>
  <si>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</si>
  <si>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</si>
  <si>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>Проект бюджета 2014 год, тыс.руб.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</si>
  <si>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2015 год 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</si>
  <si>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</si>
  <si>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</si>
  <si>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</si>
  <si>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</si>
  <si>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>№ 21  от  17.11.2014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</si>
</sst>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tabSelected="1" workbookViewId="0" topLeftCell="A1">
      <selection activeCell="X8" sqref="X8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74" t="s">
        <v>95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40" t="s">
        <v>87</v>
      </c>
      <c r="S1" s="40" t="s">
        <v>87</v>
      </c>
      <c r="T1" s="41"/>
    </row>
    <row r="2" spans="2:20" ht="14.25">
      <c r="B2" s="2"/>
      <c r="C2" s="74" t="s">
        <v>88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40" t="s">
        <v>88</v>
      </c>
      <c r="S2" s="40" t="s">
        <v>88</v>
      </c>
      <c r="T2" s="41"/>
    </row>
    <row r="3" spans="2:20" ht="14.25">
      <c r="B3" s="2"/>
      <c r="C3" s="74" t="s">
        <v>96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40" t="s">
        <v>89</v>
      </c>
      <c r="S3" s="40" t="s">
        <v>89</v>
      </c>
      <c r="T3" s="41"/>
    </row>
    <row r="4" spans="2:20" ht="14.25">
      <c r="B4" s="2"/>
      <c r="C4" s="74" t="s">
        <v>125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40" t="s">
        <v>90</v>
      </c>
      <c r="S4" s="40" t="s">
        <v>90</v>
      </c>
      <c r="T4" s="41"/>
    </row>
    <row r="5" spans="2:20" ht="2.25" customHeight="1">
      <c r="B5" s="2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71" t="s">
        <v>120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2:21" ht="19.5" customHeight="1" hidden="1" thickBot="1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  <c r="S9" s="73"/>
      <c r="T9" s="73"/>
      <c r="U9" s="73"/>
    </row>
    <row r="10" spans="2:22" ht="15.75" customHeight="1">
      <c r="B10" s="76" t="s">
        <v>0</v>
      </c>
      <c r="C10" s="78" t="s">
        <v>1</v>
      </c>
      <c r="D10" s="78" t="s">
        <v>2</v>
      </c>
      <c r="E10" s="78"/>
      <c r="F10" s="78"/>
      <c r="G10" s="78" t="s">
        <v>3</v>
      </c>
      <c r="H10" s="85" t="s">
        <v>4</v>
      </c>
      <c r="I10" s="86"/>
      <c r="J10" s="87"/>
      <c r="K10" s="78" t="s">
        <v>5</v>
      </c>
      <c r="L10" s="78" t="s">
        <v>6</v>
      </c>
      <c r="M10" s="85" t="s">
        <v>4</v>
      </c>
      <c r="N10" s="86"/>
      <c r="O10" s="87"/>
      <c r="P10" s="78" t="s">
        <v>1</v>
      </c>
      <c r="Q10" s="92" t="s">
        <v>119</v>
      </c>
      <c r="R10" s="94" t="s">
        <v>7</v>
      </c>
      <c r="S10" s="80" t="s">
        <v>8</v>
      </c>
      <c r="T10" s="82" t="s">
        <v>9</v>
      </c>
      <c r="U10" s="88" t="s">
        <v>10</v>
      </c>
      <c r="V10" s="90" t="s">
        <v>11</v>
      </c>
    </row>
    <row r="11" spans="2:22" ht="16.5" customHeight="1">
      <c r="B11" s="77"/>
      <c r="C11" s="79"/>
      <c r="D11" s="79"/>
      <c r="E11" s="79"/>
      <c r="F11" s="79"/>
      <c r="G11" s="79"/>
      <c r="H11" s="79" t="s">
        <v>12</v>
      </c>
      <c r="I11" s="79" t="s">
        <v>13</v>
      </c>
      <c r="J11" s="79" t="s">
        <v>14</v>
      </c>
      <c r="K11" s="79"/>
      <c r="L11" s="79"/>
      <c r="M11" s="79" t="s">
        <v>15</v>
      </c>
      <c r="N11" s="79" t="s">
        <v>13</v>
      </c>
      <c r="O11" s="79" t="s">
        <v>14</v>
      </c>
      <c r="P11" s="79"/>
      <c r="Q11" s="93"/>
      <c r="R11" s="95"/>
      <c r="S11" s="81"/>
      <c r="T11" s="83"/>
      <c r="U11" s="89"/>
      <c r="V11" s="91"/>
    </row>
    <row r="12" spans="2:22" ht="19.5" customHeight="1">
      <c r="B12" s="77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93"/>
      <c r="R12" s="95"/>
      <c r="S12" s="81"/>
      <c r="T12" s="84"/>
      <c r="U12" s="89"/>
      <c r="V12" s="91"/>
    </row>
    <row r="13" spans="2:22" ht="0.75" customHeight="1" hidden="1">
      <c r="B13" s="77"/>
      <c r="C13" s="79"/>
      <c r="D13" s="79"/>
      <c r="E13" s="79"/>
      <c r="F13" s="79"/>
      <c r="G13" s="79"/>
      <c r="H13" s="43"/>
      <c r="I13" s="43"/>
      <c r="J13" s="43"/>
      <c r="K13" s="43"/>
      <c r="L13" s="43"/>
      <c r="M13" s="43"/>
      <c r="N13" s="43"/>
      <c r="O13" s="43"/>
      <c r="P13" s="79"/>
      <c r="Q13" s="42"/>
      <c r="R13" s="44"/>
      <c r="S13" s="45"/>
      <c r="T13" s="46"/>
      <c r="U13" s="89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23877.9</v>
      </c>
      <c r="R14" s="51">
        <f>K14/H14*100</f>
        <v>112.28790743136072</v>
      </c>
      <c r="S14" s="52">
        <f>M14/H14*100</f>
        <v>107.59304564635923</v>
      </c>
      <c r="T14" s="53" t="e">
        <f>M14/M75*100</f>
        <v>#REF!</v>
      </c>
      <c r="U14" s="50">
        <f>SUM(U15:U19)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4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2">M15+N15+O15</f>
        <v>2913</v>
      </c>
      <c r="M15" s="55">
        <v>2913</v>
      </c>
      <c r="N15" s="55"/>
      <c r="O15" s="55"/>
      <c r="P15" s="54" t="s">
        <v>18</v>
      </c>
      <c r="Q15" s="68">
        <v>1000</v>
      </c>
      <c r="R15" s="51">
        <f aca="true" t="shared" si="3" ref="R15:R63">K15/H15*100</f>
        <v>135.01735441573467</v>
      </c>
      <c r="S15" s="52">
        <f aca="true" t="shared" si="4" ref="S15:S61">M15/H15*100</f>
        <v>112.34091785576553</v>
      </c>
      <c r="T15" s="59"/>
      <c r="U15" s="56">
        <v>942.6</v>
      </c>
      <c r="V15" s="5">
        <f aca="true" t="shared" si="5" ref="V15:V61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19442.9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3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116</v>
      </c>
      <c r="Q18" s="68">
        <v>900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117</v>
      </c>
      <c r="Q19" s="68">
        <v>2535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1136.2</v>
      </c>
      <c r="R31" s="51"/>
      <c r="S31" s="52"/>
      <c r="T31" s="59"/>
      <c r="U31" s="56"/>
      <c r="V31" s="5"/>
    </row>
    <row r="32" spans="2:22" ht="16.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1136.2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440</v>
      </c>
      <c r="R33" s="51">
        <f t="shared" si="3"/>
        <v>187.0401337792642</v>
      </c>
      <c r="S33" s="52">
        <f t="shared" si="4"/>
        <v>109.45576162967467</v>
      </c>
      <c r="T33" s="53" t="e">
        <f>M33/M75*100</f>
        <v>#REF!</v>
      </c>
      <c r="U33" s="49">
        <f>SUM(U35:U37)</f>
        <v>258.6</v>
      </c>
      <c r="V33" s="5">
        <f t="shared" si="5"/>
        <v>556.844547563805</v>
      </c>
    </row>
    <row r="34" spans="2:22" ht="42.75" customHeight="1">
      <c r="B34" s="70" t="s">
        <v>121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118</v>
      </c>
      <c r="Q34" s="68">
        <v>20</v>
      </c>
      <c r="R34" s="51"/>
      <c r="S34" s="52"/>
      <c r="T34" s="53"/>
      <c r="U34" s="49"/>
      <c r="V34" s="5"/>
    </row>
    <row r="35" spans="2:22" ht="45.7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220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122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200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SUM(D40:D45)</f>
        <v>4720</v>
      </c>
      <c r="E39" s="49">
        <f>SUM(E40:E45)</f>
        <v>0</v>
      </c>
      <c r="F39" s="49" t="e">
        <f>F40+#REF!+#REF!+#REF!+#REF!+F45</f>
        <v>#REF!</v>
      </c>
      <c r="G39" s="49" t="e">
        <f>G40+#REF!+#REF!+#REF!+#REF!+G45</f>
        <v>#REF!</v>
      </c>
      <c r="H39" s="49" t="e">
        <f>H40+#REF!+#REF!+#REF!+#REF!+H45</f>
        <v>#REF!</v>
      </c>
      <c r="I39" s="49" t="e">
        <f>I40+#REF!+#REF!+#REF!+#REF!+I45</f>
        <v>#REF!</v>
      </c>
      <c r="J39" s="49" t="e">
        <f>J40+#REF!+#REF!+#REF!+#REF!+J45</f>
        <v>#REF!</v>
      </c>
      <c r="K39" s="49" t="e">
        <f>K40+#REF!+#REF!+#REF!+#REF!+K45+#REF!</f>
        <v>#REF!</v>
      </c>
      <c r="L39" s="49" t="e">
        <f>L40+#REF!+#REF!+#REF!+#REF!+L45+#REF!</f>
        <v>#REF!</v>
      </c>
      <c r="M39" s="49" t="e">
        <f>M40+#REF!+#REF!+#REF!+#REF!+M45+#REF!</f>
        <v>#REF!</v>
      </c>
      <c r="N39" s="49" t="e">
        <f>N40+#REF!+#REF!+#REF!+#REF!+N45+#REF!</f>
        <v>#REF!</v>
      </c>
      <c r="O39" s="49" t="e">
        <f>O40+#REF!+#REF!+#REF!+#REF!+O45+#REF!</f>
        <v>#REF!</v>
      </c>
      <c r="P39" s="48"/>
      <c r="Q39" s="52">
        <f>Q41+Q44+Q45+Q43</f>
        <v>11289.8</v>
      </c>
      <c r="R39" s="51" t="e">
        <f t="shared" si="3"/>
        <v>#REF!</v>
      </c>
      <c r="S39" s="52" t="e">
        <f t="shared" si="4"/>
        <v>#REF!</v>
      </c>
      <c r="T39" s="53" t="e">
        <f>M39/M75*100</f>
        <v>#REF!</v>
      </c>
      <c r="U39" s="49" t="e">
        <f>U40+#REF!+#REF!+#REF!+#REF!+U45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36.75" customHeight="1">
      <c r="B41" s="58" t="s">
        <v>109</v>
      </c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108</v>
      </c>
      <c r="Q41" s="68">
        <v>100</v>
      </c>
      <c r="R41" s="51"/>
      <c r="S41" s="52"/>
      <c r="T41" s="59"/>
      <c r="U41" s="56"/>
      <c r="V41" s="5"/>
    </row>
    <row r="42" spans="2:22" ht="16.5" customHeight="1" hidden="1">
      <c r="B42" s="58" t="s">
        <v>49</v>
      </c>
      <c r="C42" s="54"/>
      <c r="D42" s="56"/>
      <c r="E42" s="56"/>
      <c r="F42" s="56">
        <v>1000</v>
      </c>
      <c r="G42" s="55">
        <f t="shared" si="1"/>
        <v>3000</v>
      </c>
      <c r="H42" s="56">
        <v>1000</v>
      </c>
      <c r="I42" s="56">
        <v>1000</v>
      </c>
      <c r="J42" s="56">
        <v>1000</v>
      </c>
      <c r="K42" s="56">
        <v>250</v>
      </c>
      <c r="L42" s="56">
        <f t="shared" si="2"/>
        <v>750</v>
      </c>
      <c r="M42" s="56">
        <v>250</v>
      </c>
      <c r="N42" s="56">
        <v>250</v>
      </c>
      <c r="O42" s="56">
        <v>250</v>
      </c>
      <c r="P42" s="54" t="s">
        <v>50</v>
      </c>
      <c r="Q42" s="68">
        <f t="shared" si="6"/>
        <v>750</v>
      </c>
      <c r="R42" s="51">
        <f t="shared" si="3"/>
        <v>25</v>
      </c>
      <c r="S42" s="52">
        <f t="shared" si="4"/>
        <v>25</v>
      </c>
      <c r="T42" s="59"/>
      <c r="U42" s="56">
        <v>155.6</v>
      </c>
      <c r="V42" s="5">
        <f t="shared" si="5"/>
        <v>160.66838046272494</v>
      </c>
    </row>
    <row r="43" spans="2:22" ht="16.5" customHeight="1">
      <c r="B43" s="58" t="s">
        <v>123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50</v>
      </c>
      <c r="Q43" s="68">
        <v>6139.8</v>
      </c>
      <c r="R43" s="51"/>
      <c r="S43" s="52"/>
      <c r="T43" s="59"/>
      <c r="U43" s="56"/>
      <c r="V43" s="5"/>
    </row>
    <row r="44" spans="2:22" ht="16.5" customHeight="1">
      <c r="B44" s="58" t="s">
        <v>124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110</v>
      </c>
      <c r="Q44" s="68">
        <v>1030</v>
      </c>
      <c r="R44" s="51"/>
      <c r="S44" s="52"/>
      <c r="T44" s="59"/>
      <c r="U44" s="56"/>
      <c r="V44" s="5"/>
    </row>
    <row r="45" spans="2:22" ht="26.25" customHeight="1">
      <c r="B45" s="58" t="s">
        <v>51</v>
      </c>
      <c r="C45" s="54"/>
      <c r="D45" s="56">
        <v>1900</v>
      </c>
      <c r="E45" s="56"/>
      <c r="F45" s="56">
        <f>SUM(F46:F47)</f>
        <v>3900</v>
      </c>
      <c r="G45" s="55">
        <f t="shared" si="1"/>
        <v>7900</v>
      </c>
      <c r="H45" s="56">
        <f>SUM(H46:H47)</f>
        <v>7900</v>
      </c>
      <c r="I45" s="56">
        <f>SUM(I46:I47)</f>
        <v>0</v>
      </c>
      <c r="J45" s="56">
        <f>SUM(J46:J47)</f>
        <v>0</v>
      </c>
      <c r="K45" s="56">
        <f>SUM(K46:K47)</f>
        <v>21100</v>
      </c>
      <c r="L45" s="56">
        <f t="shared" si="2"/>
        <v>7900</v>
      </c>
      <c r="M45" s="56">
        <f>SUM(M46:M47)</f>
        <v>7900</v>
      </c>
      <c r="N45" s="56">
        <f>SUM(N46:N47)</f>
        <v>0</v>
      </c>
      <c r="O45" s="56">
        <f>SUM(O46:O47)</f>
        <v>0</v>
      </c>
      <c r="P45" s="54" t="s">
        <v>52</v>
      </c>
      <c r="Q45" s="68">
        <v>4020</v>
      </c>
      <c r="R45" s="51">
        <f t="shared" si="3"/>
        <v>267.0886075949367</v>
      </c>
      <c r="S45" s="52">
        <f t="shared" si="4"/>
        <v>100</v>
      </c>
      <c r="T45" s="59"/>
      <c r="U45" s="56">
        <v>630</v>
      </c>
      <c r="V45" s="5">
        <f t="shared" si="5"/>
        <v>1253.968253968254</v>
      </c>
    </row>
    <row r="46" spans="2:22" ht="0.75" customHeight="1" hidden="1">
      <c r="B46" s="58" t="s">
        <v>53</v>
      </c>
      <c r="C46" s="54"/>
      <c r="D46" s="56"/>
      <c r="E46" s="56"/>
      <c r="F46" s="56">
        <v>900</v>
      </c>
      <c r="G46" s="55">
        <f t="shared" si="1"/>
        <v>900</v>
      </c>
      <c r="H46" s="56">
        <v>900</v>
      </c>
      <c r="I46" s="56"/>
      <c r="J46" s="56"/>
      <c r="K46" s="56">
        <v>900</v>
      </c>
      <c r="L46" s="56">
        <f t="shared" si="2"/>
        <v>900</v>
      </c>
      <c r="M46" s="56">
        <v>900</v>
      </c>
      <c r="N46" s="56"/>
      <c r="O46" s="56"/>
      <c r="P46" s="54"/>
      <c r="Q46" s="57">
        <f t="shared" si="6"/>
        <v>900</v>
      </c>
      <c r="R46" s="51">
        <f t="shared" si="3"/>
        <v>100</v>
      </c>
      <c r="S46" s="52">
        <f t="shared" si="4"/>
        <v>100</v>
      </c>
      <c r="T46" s="59"/>
      <c r="U46" s="56">
        <v>630</v>
      </c>
      <c r="V46" s="5">
        <f t="shared" si="5"/>
        <v>142.85714285714286</v>
      </c>
    </row>
    <row r="47" spans="2:22" ht="12.75" customHeight="1" hidden="1">
      <c r="B47" s="58" t="s">
        <v>54</v>
      </c>
      <c r="C47" s="54"/>
      <c r="D47" s="56"/>
      <c r="E47" s="56"/>
      <c r="F47" s="56">
        <v>3000</v>
      </c>
      <c r="G47" s="55">
        <f t="shared" si="1"/>
        <v>7000</v>
      </c>
      <c r="H47" s="56">
        <f>9000-2000</f>
        <v>7000</v>
      </c>
      <c r="I47" s="56"/>
      <c r="J47" s="56"/>
      <c r="K47" s="56">
        <v>20200</v>
      </c>
      <c r="L47" s="56">
        <f t="shared" si="2"/>
        <v>7000</v>
      </c>
      <c r="M47" s="56">
        <v>7000</v>
      </c>
      <c r="N47" s="56"/>
      <c r="O47" s="56"/>
      <c r="P47" s="54"/>
      <c r="Q47" s="57">
        <f t="shared" si="6"/>
        <v>7000</v>
      </c>
      <c r="R47" s="51">
        <f t="shared" si="3"/>
        <v>288.57142857142856</v>
      </c>
      <c r="S47" s="52">
        <f t="shared" si="4"/>
        <v>100</v>
      </c>
      <c r="T47" s="59"/>
      <c r="U47" s="56"/>
      <c r="V47" s="5"/>
    </row>
    <row r="48" spans="2:22" ht="13.5" customHeight="1">
      <c r="B48" s="47" t="s">
        <v>55</v>
      </c>
      <c r="C48" s="48" t="s">
        <v>56</v>
      </c>
      <c r="D48" s="49">
        <f aca="true" t="shared" si="7" ref="D48:O48">SUM(D50:D51)</f>
        <v>53545</v>
      </c>
      <c r="E48" s="49">
        <f t="shared" si="7"/>
        <v>-5700</v>
      </c>
      <c r="F48" s="49">
        <f t="shared" si="7"/>
        <v>127031.4</v>
      </c>
      <c r="G48" s="49">
        <f t="shared" si="7"/>
        <v>8995.800000000003</v>
      </c>
      <c r="H48" s="49">
        <f t="shared" si="7"/>
        <v>7995.800000000003</v>
      </c>
      <c r="I48" s="49">
        <f t="shared" si="7"/>
        <v>1000</v>
      </c>
      <c r="J48" s="49">
        <f t="shared" si="7"/>
        <v>0</v>
      </c>
      <c r="K48" s="49">
        <f t="shared" si="7"/>
        <v>38660.3</v>
      </c>
      <c r="L48" s="49">
        <f t="shared" si="7"/>
        <v>8239</v>
      </c>
      <c r="M48" s="49">
        <f t="shared" si="7"/>
        <v>8239</v>
      </c>
      <c r="N48" s="49">
        <f t="shared" si="7"/>
        <v>0</v>
      </c>
      <c r="O48" s="49">
        <f t="shared" si="7"/>
        <v>0</v>
      </c>
      <c r="P48" s="48"/>
      <c r="Q48" s="52">
        <f>Q49+Q50+Q51</f>
        <v>110568.4</v>
      </c>
      <c r="R48" s="51">
        <f t="shared" si="3"/>
        <v>483.5075914855298</v>
      </c>
      <c r="S48" s="52">
        <f t="shared" si="4"/>
        <v>103.04159683834008</v>
      </c>
      <c r="T48" s="53" t="e">
        <f>M48/M75*100</f>
        <v>#REF!</v>
      </c>
      <c r="U48" s="49">
        <f>SUM(U50:U51)</f>
        <v>103230.5</v>
      </c>
      <c r="V48" s="5">
        <f t="shared" si="5"/>
        <v>7.981168356251302</v>
      </c>
    </row>
    <row r="49" spans="2:22" ht="15" customHeight="1">
      <c r="B49" s="70" t="s">
        <v>103</v>
      </c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4" t="s">
        <v>102</v>
      </c>
      <c r="Q49" s="68">
        <v>76868.4</v>
      </c>
      <c r="R49" s="51"/>
      <c r="S49" s="52"/>
      <c r="T49" s="53"/>
      <c r="U49" s="49"/>
      <c r="V49" s="5"/>
    </row>
    <row r="50" spans="2:22" ht="15" customHeight="1">
      <c r="B50" s="58" t="s">
        <v>57</v>
      </c>
      <c r="C50" s="54"/>
      <c r="D50" s="56">
        <v>53545</v>
      </c>
      <c r="E50" s="56">
        <v>-5700</v>
      </c>
      <c r="F50" s="56">
        <v>127031.4</v>
      </c>
      <c r="G50" s="55">
        <f t="shared" si="1"/>
        <v>8995.800000000003</v>
      </c>
      <c r="H50" s="56">
        <f>100242.1-95206.8+2960.5</f>
        <v>7995.800000000003</v>
      </c>
      <c r="I50" s="56">
        <v>1000</v>
      </c>
      <c r="J50" s="56"/>
      <c r="K50" s="56">
        <f>854.5+445.8</f>
        <v>1300.3</v>
      </c>
      <c r="L50" s="56">
        <f t="shared" si="2"/>
        <v>0</v>
      </c>
      <c r="M50" s="56"/>
      <c r="N50" s="56"/>
      <c r="O50" s="56"/>
      <c r="P50" s="54" t="s">
        <v>58</v>
      </c>
      <c r="Q50" s="68">
        <v>10000</v>
      </c>
      <c r="R50" s="51">
        <f t="shared" si="3"/>
        <v>16.26228770104304</v>
      </c>
      <c r="S50" s="52">
        <f t="shared" si="4"/>
        <v>0</v>
      </c>
      <c r="T50" s="59"/>
      <c r="U50" s="56">
        <v>103230.5</v>
      </c>
      <c r="V50" s="5">
        <f t="shared" si="5"/>
        <v>0</v>
      </c>
    </row>
    <row r="51" spans="2:22" ht="18" customHeight="1">
      <c r="B51" s="58" t="s">
        <v>97</v>
      </c>
      <c r="C51" s="54"/>
      <c r="D51" s="56"/>
      <c r="E51" s="56"/>
      <c r="F51" s="56"/>
      <c r="G51" s="55">
        <f t="shared" si="1"/>
        <v>0</v>
      </c>
      <c r="H51" s="56"/>
      <c r="I51" s="56"/>
      <c r="J51" s="56"/>
      <c r="K51" s="56">
        <v>37360</v>
      </c>
      <c r="L51" s="56">
        <f t="shared" si="2"/>
        <v>8239</v>
      </c>
      <c r="M51" s="56">
        <v>8239</v>
      </c>
      <c r="N51" s="56"/>
      <c r="O51" s="56"/>
      <c r="P51" s="54" t="s">
        <v>59</v>
      </c>
      <c r="Q51" s="68">
        <v>23700</v>
      </c>
      <c r="R51" s="51"/>
      <c r="S51" s="52"/>
      <c r="T51" s="59"/>
      <c r="U51" s="56"/>
      <c r="V51" s="5"/>
    </row>
    <row r="52" spans="2:22" ht="12.75" customHeight="1" hidden="1">
      <c r="B52" s="58" t="s">
        <v>60</v>
      </c>
      <c r="C52" s="54"/>
      <c r="D52" s="56"/>
      <c r="E52" s="56"/>
      <c r="F52" s="56">
        <v>45600</v>
      </c>
      <c r="G52" s="55">
        <f t="shared" si="1"/>
        <v>62143.5</v>
      </c>
      <c r="H52" s="60">
        <f>64227-2590+506.5</f>
        <v>62143.5</v>
      </c>
      <c r="I52" s="56"/>
      <c r="J52" s="56"/>
      <c r="K52" s="56">
        <v>224152.9</v>
      </c>
      <c r="L52" s="56">
        <f t="shared" si="2"/>
        <v>68280</v>
      </c>
      <c r="M52" s="56">
        <v>68280</v>
      </c>
      <c r="N52" s="56"/>
      <c r="O52" s="56"/>
      <c r="P52" s="54"/>
      <c r="Q52" s="68">
        <f t="shared" si="6"/>
        <v>68280</v>
      </c>
      <c r="R52" s="51">
        <f t="shared" si="3"/>
        <v>360.7020846910779</v>
      </c>
      <c r="S52" s="52">
        <f t="shared" si="4"/>
        <v>109.87472543387481</v>
      </c>
      <c r="T52" s="59"/>
      <c r="U52" s="56">
        <v>3635.7</v>
      </c>
      <c r="V52" s="5">
        <f t="shared" si="5"/>
        <v>1878.0427428005612</v>
      </c>
    </row>
    <row r="53" spans="2:22" ht="12.75" customHeight="1" hidden="1">
      <c r="B53" s="58" t="s">
        <v>61</v>
      </c>
      <c r="C53" s="54"/>
      <c r="D53" s="56"/>
      <c r="E53" s="56"/>
      <c r="F53" s="56"/>
      <c r="G53" s="55">
        <f t="shared" si="1"/>
        <v>1033</v>
      </c>
      <c r="H53" s="56">
        <v>1033</v>
      </c>
      <c r="I53" s="56"/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>
        <f t="shared" si="3"/>
        <v>0</v>
      </c>
      <c r="S53" s="52">
        <f t="shared" si="4"/>
        <v>0</v>
      </c>
      <c r="T53" s="59"/>
      <c r="U53" s="56"/>
      <c r="V53" s="5" t="e">
        <f t="shared" si="5"/>
        <v>#DIV/0!</v>
      </c>
    </row>
    <row r="54" spans="2:22" ht="11.25" customHeight="1" hidden="1">
      <c r="B54" s="58" t="s">
        <v>62</v>
      </c>
      <c r="C54" s="54"/>
      <c r="D54" s="56"/>
      <c r="E54" s="56"/>
      <c r="F54" s="56"/>
      <c r="G54" s="55">
        <f t="shared" si="1"/>
        <v>32300</v>
      </c>
      <c r="H54" s="56"/>
      <c r="I54" s="56">
        <v>32300</v>
      </c>
      <c r="J54" s="56"/>
      <c r="K54" s="56"/>
      <c r="L54" s="56">
        <f t="shared" si="2"/>
        <v>0</v>
      </c>
      <c r="M54" s="56"/>
      <c r="N54" s="56"/>
      <c r="O54" s="56"/>
      <c r="P54" s="54"/>
      <c r="Q54" s="68">
        <f t="shared" si="6"/>
        <v>0</v>
      </c>
      <c r="R54" s="51"/>
      <c r="S54" s="52"/>
      <c r="T54" s="59"/>
      <c r="U54" s="56">
        <v>4052.8</v>
      </c>
      <c r="V54" s="5"/>
    </row>
    <row r="55" spans="2:22" ht="13.5" customHeight="1" hidden="1">
      <c r="B55" s="58" t="s">
        <v>63</v>
      </c>
      <c r="C55" s="54"/>
      <c r="D55" s="56"/>
      <c r="E55" s="56"/>
      <c r="F55" s="56">
        <v>12632.8</v>
      </c>
      <c r="G55" s="55">
        <f t="shared" si="1"/>
        <v>11690</v>
      </c>
      <c r="H55" s="56">
        <v>11690</v>
      </c>
      <c r="I55" s="56"/>
      <c r="J55" s="56"/>
      <c r="K55" s="56">
        <v>14151.4</v>
      </c>
      <c r="L55" s="56">
        <f t="shared" si="2"/>
        <v>12668</v>
      </c>
      <c r="M55" s="56">
        <v>12668</v>
      </c>
      <c r="N55" s="56"/>
      <c r="O55" s="56"/>
      <c r="P55" s="54"/>
      <c r="Q55" s="68">
        <f t="shared" si="6"/>
        <v>12668</v>
      </c>
      <c r="R55" s="51">
        <f t="shared" si="3"/>
        <v>121.05560307955517</v>
      </c>
      <c r="S55" s="52">
        <f t="shared" si="4"/>
        <v>108.366124893071</v>
      </c>
      <c r="T55" s="59"/>
      <c r="U55" s="56">
        <v>6679.7</v>
      </c>
      <c r="V55" s="5">
        <f t="shared" si="5"/>
        <v>189.64923574412026</v>
      </c>
    </row>
    <row r="56" spans="2:22" ht="13.5" customHeight="1" hidden="1">
      <c r="B56" s="58" t="s">
        <v>64</v>
      </c>
      <c r="C56" s="54"/>
      <c r="D56" s="56"/>
      <c r="E56" s="56"/>
      <c r="F56" s="56">
        <v>11179.7</v>
      </c>
      <c r="G56" s="55">
        <f t="shared" si="1"/>
        <v>11179.7</v>
      </c>
      <c r="H56" s="56">
        <v>11179.7</v>
      </c>
      <c r="I56" s="56"/>
      <c r="J56" s="56"/>
      <c r="K56" s="56">
        <v>13681.7</v>
      </c>
      <c r="L56" s="56">
        <f t="shared" si="2"/>
        <v>13032</v>
      </c>
      <c r="M56" s="56">
        <v>13032</v>
      </c>
      <c r="N56" s="56"/>
      <c r="O56" s="56"/>
      <c r="P56" s="54"/>
      <c r="Q56" s="68">
        <f t="shared" si="6"/>
        <v>13032</v>
      </c>
      <c r="R56" s="51">
        <f t="shared" si="3"/>
        <v>122.37984919094428</v>
      </c>
      <c r="S56" s="52">
        <f t="shared" si="4"/>
        <v>116.5684231240552</v>
      </c>
      <c r="T56" s="59"/>
      <c r="U56" s="56">
        <v>7258.2</v>
      </c>
      <c r="V56" s="5">
        <f t="shared" si="5"/>
        <v>179.5486484252294</v>
      </c>
    </row>
    <row r="57" spans="2:22" ht="11.25" customHeight="1" hidden="1">
      <c r="B57" s="58" t="s">
        <v>65</v>
      </c>
      <c r="C57" s="54"/>
      <c r="D57" s="56"/>
      <c r="E57" s="56"/>
      <c r="F57" s="56"/>
      <c r="G57" s="55">
        <f t="shared" si="1"/>
        <v>0</v>
      </c>
      <c r="H57" s="56"/>
      <c r="I57" s="56"/>
      <c r="J57" s="56"/>
      <c r="K57" s="56"/>
      <c r="L57" s="56">
        <f t="shared" si="2"/>
        <v>0</v>
      </c>
      <c r="M57" s="56"/>
      <c r="N57" s="56"/>
      <c r="O57" s="56"/>
      <c r="P57" s="54"/>
      <c r="Q57" s="68">
        <f t="shared" si="6"/>
        <v>0</v>
      </c>
      <c r="R57" s="51"/>
      <c r="S57" s="52"/>
      <c r="T57" s="59"/>
      <c r="U57" s="56">
        <v>59619.5</v>
      </c>
      <c r="V57" s="5">
        <f t="shared" si="5"/>
        <v>0</v>
      </c>
    </row>
    <row r="58" spans="2:22" ht="15.75" customHeight="1">
      <c r="B58" s="47" t="s">
        <v>104</v>
      </c>
      <c r="C58" s="48" t="s">
        <v>105</v>
      </c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/>
      <c r="Q58" s="52">
        <f>Q59</f>
        <v>800</v>
      </c>
      <c r="R58" s="51"/>
      <c r="S58" s="52"/>
      <c r="T58" s="59"/>
      <c r="U58" s="56"/>
      <c r="V58" s="5"/>
    </row>
    <row r="59" spans="2:22" ht="15" customHeight="1">
      <c r="B59" s="58" t="s">
        <v>106</v>
      </c>
      <c r="C59" s="54"/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 t="s">
        <v>107</v>
      </c>
      <c r="Q59" s="68">
        <v>800</v>
      </c>
      <c r="R59" s="51"/>
      <c r="S59" s="52"/>
      <c r="T59" s="59"/>
      <c r="U59" s="56"/>
      <c r="V59" s="5"/>
    </row>
    <row r="60" spans="2:22" ht="28.5" customHeight="1">
      <c r="B60" s="47" t="s">
        <v>66</v>
      </c>
      <c r="C60" s="48" t="s">
        <v>67</v>
      </c>
      <c r="D60" s="49">
        <f>SUM(D61:D63)</f>
        <v>4478</v>
      </c>
      <c r="E60" s="49">
        <f>SUM(E61:E63)</f>
        <v>0</v>
      </c>
      <c r="F60" s="49">
        <f>SUM(F61:F63)</f>
        <v>5358.2</v>
      </c>
      <c r="G60" s="49">
        <f aca="true" t="shared" si="8" ref="G60:O60">SUM(G61:G64)</f>
        <v>9716.8</v>
      </c>
      <c r="H60" s="49">
        <f t="shared" si="8"/>
        <v>7876.799999999999</v>
      </c>
      <c r="I60" s="49">
        <f t="shared" si="8"/>
        <v>1840</v>
      </c>
      <c r="J60" s="49">
        <f t="shared" si="8"/>
        <v>0</v>
      </c>
      <c r="K60" s="49">
        <f t="shared" si="8"/>
        <v>10772.8</v>
      </c>
      <c r="L60" s="49">
        <f t="shared" si="8"/>
        <v>8669.3</v>
      </c>
      <c r="M60" s="49">
        <f t="shared" si="8"/>
        <v>8340</v>
      </c>
      <c r="N60" s="49">
        <f t="shared" si="8"/>
        <v>329.3</v>
      </c>
      <c r="O60" s="49">
        <f t="shared" si="8"/>
        <v>0</v>
      </c>
      <c r="P60" s="48"/>
      <c r="Q60" s="52">
        <f>Q61</f>
        <v>18096</v>
      </c>
      <c r="R60" s="51">
        <f t="shared" si="3"/>
        <v>136.76619947186674</v>
      </c>
      <c r="S60" s="52">
        <f t="shared" si="4"/>
        <v>105.8805606337599</v>
      </c>
      <c r="T60" s="61" t="e">
        <f>M60/M75*100</f>
        <v>#REF!</v>
      </c>
      <c r="U60" s="49">
        <f>SUM(U61:U64)</f>
        <v>4836.4</v>
      </c>
      <c r="V60" s="5">
        <f t="shared" si="5"/>
        <v>172.44231246381608</v>
      </c>
    </row>
    <row r="61" spans="2:22" ht="15">
      <c r="B61" s="58" t="s">
        <v>94</v>
      </c>
      <c r="C61" s="54"/>
      <c r="D61" s="56">
        <v>4478</v>
      </c>
      <c r="E61" s="56"/>
      <c r="F61" s="56">
        <v>5358.2</v>
      </c>
      <c r="G61" s="55">
        <f t="shared" si="1"/>
        <v>3072.6</v>
      </c>
      <c r="H61" s="56">
        <v>3072.6</v>
      </c>
      <c r="I61" s="56"/>
      <c r="J61" s="56"/>
      <c r="K61" s="56">
        <f>3106.5</f>
        <v>3106.5</v>
      </c>
      <c r="L61" s="56">
        <f t="shared" si="2"/>
        <v>2700</v>
      </c>
      <c r="M61" s="56">
        <v>2700</v>
      </c>
      <c r="N61" s="56"/>
      <c r="O61" s="56"/>
      <c r="P61" s="54" t="s">
        <v>68</v>
      </c>
      <c r="Q61" s="68">
        <v>18096</v>
      </c>
      <c r="R61" s="51">
        <f t="shared" si="3"/>
        <v>101.10330013669207</v>
      </c>
      <c r="S61" s="52">
        <f t="shared" si="4"/>
        <v>87.87346221441125</v>
      </c>
      <c r="T61" s="59"/>
      <c r="U61" s="56">
        <v>3955.2</v>
      </c>
      <c r="V61" s="5">
        <f t="shared" si="5"/>
        <v>68.26456310679612</v>
      </c>
    </row>
    <row r="62" spans="2:22" ht="14.25" customHeight="1" hidden="1">
      <c r="B62" s="58" t="s">
        <v>91</v>
      </c>
      <c r="C62" s="54"/>
      <c r="D62" s="56"/>
      <c r="E62" s="56"/>
      <c r="F62" s="56"/>
      <c r="G62" s="55">
        <f t="shared" si="1"/>
        <v>4268.2</v>
      </c>
      <c r="H62" s="56">
        <v>4268.2</v>
      </c>
      <c r="I62" s="56"/>
      <c r="J62" s="56"/>
      <c r="K62" s="56">
        <v>6666.3</v>
      </c>
      <c r="L62" s="56">
        <f t="shared" si="2"/>
        <v>5169.3</v>
      </c>
      <c r="M62" s="56">
        <v>4840</v>
      </c>
      <c r="N62" s="56">
        <v>329.3</v>
      </c>
      <c r="O62" s="56"/>
      <c r="P62" s="54"/>
      <c r="Q62" s="68">
        <f t="shared" si="6"/>
        <v>5169.3</v>
      </c>
      <c r="R62" s="51">
        <f t="shared" si="3"/>
        <v>156.18527716601847</v>
      </c>
      <c r="S62" s="52"/>
      <c r="T62" s="59"/>
      <c r="U62" s="56"/>
      <c r="V62" s="5"/>
    </row>
    <row r="63" spans="2:22" ht="12" customHeight="1" hidden="1">
      <c r="B63" s="58" t="s">
        <v>92</v>
      </c>
      <c r="C63" s="54"/>
      <c r="D63" s="56"/>
      <c r="E63" s="56"/>
      <c r="F63" s="56"/>
      <c r="G63" s="55">
        <f t="shared" si="1"/>
        <v>536</v>
      </c>
      <c r="H63" s="56">
        <v>536</v>
      </c>
      <c r="I63" s="56"/>
      <c r="J63" s="56"/>
      <c r="K63" s="56">
        <v>1000</v>
      </c>
      <c r="L63" s="56">
        <f t="shared" si="2"/>
        <v>800</v>
      </c>
      <c r="M63" s="56">
        <v>800</v>
      </c>
      <c r="N63" s="56"/>
      <c r="O63" s="56"/>
      <c r="P63" s="54"/>
      <c r="Q63" s="68">
        <f t="shared" si="6"/>
        <v>800</v>
      </c>
      <c r="R63" s="51">
        <f t="shared" si="3"/>
        <v>186.56716417910448</v>
      </c>
      <c r="S63" s="52"/>
      <c r="T63" s="59"/>
      <c r="U63" s="56"/>
      <c r="V63" s="5"/>
    </row>
    <row r="64" spans="2:22" ht="21.75" customHeight="1" hidden="1">
      <c r="B64" s="58" t="s">
        <v>70</v>
      </c>
      <c r="C64" s="54" t="s">
        <v>69</v>
      </c>
      <c r="D64" s="56"/>
      <c r="E64" s="56"/>
      <c r="F64" s="56"/>
      <c r="G64" s="55">
        <f t="shared" si="1"/>
        <v>1840</v>
      </c>
      <c r="H64" s="56"/>
      <c r="I64" s="56">
        <v>1840</v>
      </c>
      <c r="J64" s="56"/>
      <c r="K64" s="56"/>
      <c r="L64" s="56">
        <f t="shared" si="2"/>
        <v>0</v>
      </c>
      <c r="M64" s="56"/>
      <c r="N64" s="56"/>
      <c r="O64" s="56"/>
      <c r="P64" s="54" t="s">
        <v>69</v>
      </c>
      <c r="Q64" s="68">
        <f aca="true" t="shared" si="9" ref="Q64:Q74">M64+N64+O64</f>
        <v>0</v>
      </c>
      <c r="R64" s="51"/>
      <c r="S64" s="52"/>
      <c r="T64" s="59"/>
      <c r="U64" s="56">
        <v>881.2</v>
      </c>
      <c r="V64" s="5">
        <f>M64/U64*100</f>
        <v>0</v>
      </c>
    </row>
    <row r="65" spans="2:22" ht="21.75" customHeight="1">
      <c r="B65" s="58" t="s">
        <v>114</v>
      </c>
      <c r="C65" s="54" t="s">
        <v>112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/>
      <c r="Q65" s="68">
        <f>Q66</f>
        <v>1500</v>
      </c>
      <c r="R65" s="51"/>
      <c r="S65" s="52"/>
      <c r="T65" s="59"/>
      <c r="U65" s="56"/>
      <c r="V65" s="5"/>
    </row>
    <row r="66" spans="2:22" ht="12.75" customHeight="1">
      <c r="B66" s="58" t="s">
        <v>115</v>
      </c>
      <c r="C66" s="54" t="s">
        <v>112</v>
      </c>
      <c r="D66" s="56"/>
      <c r="E66" s="56"/>
      <c r="F66" s="56"/>
      <c r="G66" s="55"/>
      <c r="H66" s="56"/>
      <c r="I66" s="56"/>
      <c r="J66" s="56"/>
      <c r="K66" s="56"/>
      <c r="L66" s="56"/>
      <c r="M66" s="56"/>
      <c r="N66" s="56"/>
      <c r="O66" s="56"/>
      <c r="P66" s="54" t="s">
        <v>113</v>
      </c>
      <c r="Q66" s="68">
        <v>1500</v>
      </c>
      <c r="R66" s="51"/>
      <c r="S66" s="52"/>
      <c r="T66" s="59"/>
      <c r="U66" s="56"/>
      <c r="V66" s="5"/>
    </row>
    <row r="67" spans="2:22" ht="18" customHeight="1">
      <c r="B67" s="47" t="s">
        <v>78</v>
      </c>
      <c r="C67" s="48" t="s">
        <v>111</v>
      </c>
      <c r="D67" s="49">
        <f aca="true" t="shared" si="10" ref="D67:O67">SUM(D68:D72)</f>
        <v>1000</v>
      </c>
      <c r="E67" s="49">
        <f t="shared" si="10"/>
        <v>0</v>
      </c>
      <c r="F67" s="49">
        <f t="shared" si="10"/>
        <v>8000</v>
      </c>
      <c r="G67" s="49">
        <f t="shared" si="10"/>
        <v>4306</v>
      </c>
      <c r="H67" s="49">
        <f t="shared" si="10"/>
        <v>4146</v>
      </c>
      <c r="I67" s="49">
        <f t="shared" si="10"/>
        <v>0</v>
      </c>
      <c r="J67" s="49">
        <f t="shared" si="10"/>
        <v>160</v>
      </c>
      <c r="K67" s="49">
        <f t="shared" si="10"/>
        <v>13086</v>
      </c>
      <c r="L67" s="49">
        <f t="shared" si="10"/>
        <v>4200</v>
      </c>
      <c r="M67" s="49">
        <f t="shared" si="10"/>
        <v>4200</v>
      </c>
      <c r="N67" s="49">
        <f t="shared" si="10"/>
        <v>0</v>
      </c>
      <c r="O67" s="49">
        <f t="shared" si="10"/>
        <v>0</v>
      </c>
      <c r="P67" s="48"/>
      <c r="Q67" s="52">
        <f>Q72</f>
        <v>9200</v>
      </c>
      <c r="R67" s="51">
        <f aca="true" t="shared" si="11" ref="R67:R75">K67/H67*100</f>
        <v>315.62952243125903</v>
      </c>
      <c r="S67" s="52">
        <f>M67/H67*100</f>
        <v>101.30246020260492</v>
      </c>
      <c r="T67" s="53" t="e">
        <f>M67/M75*100</f>
        <v>#REF!</v>
      </c>
      <c r="U67" s="49">
        <f>SUM(U68:U72)</f>
        <v>1431.7</v>
      </c>
      <c r="V67" s="5">
        <f>M67/U67*100</f>
        <v>293.357546972131</v>
      </c>
    </row>
    <row r="68" spans="2:22" ht="15.75" customHeight="1" hidden="1">
      <c r="B68" s="58" t="s">
        <v>93</v>
      </c>
      <c r="C68" s="54"/>
      <c r="D68" s="56"/>
      <c r="E68" s="56"/>
      <c r="F68" s="56"/>
      <c r="G68" s="55">
        <f aca="true" t="shared" si="12" ref="G68:G74">H68+I68+J68</f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71</v>
      </c>
      <c r="Q68" s="68">
        <f t="shared" si="9"/>
        <v>0</v>
      </c>
      <c r="R68" s="51"/>
      <c r="S68" s="52"/>
      <c r="T68" s="59"/>
      <c r="U68" s="56"/>
      <c r="V68" s="5"/>
    </row>
    <row r="69" spans="2:22" ht="8.25" customHeight="1" hidden="1">
      <c r="B69" s="58" t="s">
        <v>72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73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74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75</v>
      </c>
      <c r="Q70" s="68">
        <f t="shared" si="9"/>
        <v>0</v>
      </c>
      <c r="R70" s="51"/>
      <c r="S70" s="52"/>
      <c r="T70" s="59"/>
      <c r="U70" s="56"/>
      <c r="V70" s="5"/>
    </row>
    <row r="71" spans="2:22" ht="12.75" customHeight="1" hidden="1">
      <c r="B71" s="58" t="s">
        <v>76</v>
      </c>
      <c r="C71" s="54"/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77</v>
      </c>
      <c r="Q71" s="68">
        <f t="shared" si="9"/>
        <v>0</v>
      </c>
      <c r="R71" s="51"/>
      <c r="S71" s="52"/>
      <c r="T71" s="59"/>
      <c r="U71" s="56"/>
      <c r="V71" s="5"/>
    </row>
    <row r="72" spans="2:22" ht="15" customHeight="1">
      <c r="B72" s="58" t="s">
        <v>78</v>
      </c>
      <c r="C72" s="54"/>
      <c r="D72" s="56">
        <v>1000</v>
      </c>
      <c r="E72" s="56"/>
      <c r="F72" s="56">
        <v>8000</v>
      </c>
      <c r="G72" s="55">
        <f t="shared" si="12"/>
        <v>4306</v>
      </c>
      <c r="H72" s="56">
        <f>3000+1146</f>
        <v>4146</v>
      </c>
      <c r="I72" s="56"/>
      <c r="J72" s="56">
        <v>160</v>
      </c>
      <c r="K72" s="56">
        <v>13086</v>
      </c>
      <c r="L72" s="56">
        <f t="shared" si="2"/>
        <v>4200</v>
      </c>
      <c r="M72" s="56">
        <v>4200</v>
      </c>
      <c r="N72" s="56"/>
      <c r="O72" s="56"/>
      <c r="P72" s="54" t="s">
        <v>111</v>
      </c>
      <c r="Q72" s="68">
        <v>9200</v>
      </c>
      <c r="R72" s="51">
        <f t="shared" si="11"/>
        <v>315.62952243125903</v>
      </c>
      <c r="S72" s="52">
        <f>M72/H72*100</f>
        <v>101.30246020260492</v>
      </c>
      <c r="T72" s="59"/>
      <c r="U72" s="56">
        <v>1431.7</v>
      </c>
      <c r="V72" s="5">
        <f>M72/U72*100</f>
        <v>293.357546972131</v>
      </c>
    </row>
    <row r="73" spans="2:22" ht="16.5" customHeight="1" hidden="1">
      <c r="B73" s="58" t="s">
        <v>79</v>
      </c>
      <c r="C73" s="54" t="s">
        <v>80</v>
      </c>
      <c r="D73" s="56"/>
      <c r="E73" s="56"/>
      <c r="F73" s="56"/>
      <c r="G73" s="55">
        <f t="shared" si="12"/>
        <v>0</v>
      </c>
      <c r="H73" s="56"/>
      <c r="I73" s="56"/>
      <c r="J73" s="56"/>
      <c r="K73" s="56"/>
      <c r="L73" s="56"/>
      <c r="M73" s="56"/>
      <c r="N73" s="56"/>
      <c r="O73" s="56"/>
      <c r="P73" s="54" t="s">
        <v>80</v>
      </c>
      <c r="Q73" s="68">
        <f t="shared" si="9"/>
        <v>0</v>
      </c>
      <c r="R73" s="51" t="e">
        <f t="shared" si="11"/>
        <v>#DIV/0!</v>
      </c>
      <c r="S73" s="52"/>
      <c r="T73" s="59"/>
      <c r="U73" s="56"/>
      <c r="V73" s="5"/>
    </row>
    <row r="74" spans="2:22" ht="24" customHeight="1" hidden="1">
      <c r="B74" s="58" t="s">
        <v>81</v>
      </c>
      <c r="C74" s="54" t="s">
        <v>82</v>
      </c>
      <c r="D74" s="56"/>
      <c r="E74" s="56"/>
      <c r="F74" s="56">
        <v>4600</v>
      </c>
      <c r="G74" s="55">
        <f t="shared" si="12"/>
        <v>7600</v>
      </c>
      <c r="H74" s="56">
        <v>7600</v>
      </c>
      <c r="I74" s="56"/>
      <c r="J74" s="56"/>
      <c r="K74" s="56">
        <v>5257</v>
      </c>
      <c r="L74" s="56">
        <f>M74+N74+O74</f>
        <v>5200</v>
      </c>
      <c r="M74" s="56">
        <f>4600+600</f>
        <v>5200</v>
      </c>
      <c r="N74" s="56"/>
      <c r="O74" s="56"/>
      <c r="P74" s="54" t="s">
        <v>82</v>
      </c>
      <c r="Q74" s="68">
        <f t="shared" si="9"/>
        <v>5200</v>
      </c>
      <c r="R74" s="51">
        <f t="shared" si="11"/>
        <v>69.17105263157895</v>
      </c>
      <c r="S74" s="52">
        <f>M74/H74*100</f>
        <v>68.42105263157895</v>
      </c>
      <c r="T74" s="59"/>
      <c r="U74" s="56">
        <v>3408.6</v>
      </c>
      <c r="V74" s="5">
        <f>M74/U74*100</f>
        <v>152.55530129672005</v>
      </c>
    </row>
    <row r="75" spans="2:22" ht="15" thickBot="1">
      <c r="B75" s="62" t="s">
        <v>83</v>
      </c>
      <c r="C75" s="63"/>
      <c r="D75" s="64" t="e">
        <f>SUM(D14+D33+D39+D48+#REF!+D60+D67+#REF!+#REF!)</f>
        <v>#REF!</v>
      </c>
      <c r="E75" s="64" t="e">
        <f>SUM(E14+E33+E39+E48+#REF!+E60+E67+#REF!+#REF!)</f>
        <v>#REF!</v>
      </c>
      <c r="F75" s="65" t="e">
        <f>SUM(F14+F33+F39+F48+#REF!+#REF!+F60+F67+#REF!+#REF!)</f>
        <v>#REF!</v>
      </c>
      <c r="G75" s="65" t="e">
        <f>SUM(G14+G33+G39+G48+#REF!+#REF!+G60+G67+#REF!+#REF!)</f>
        <v>#REF!</v>
      </c>
      <c r="H75" s="65" t="e">
        <f>SUM(H14+H33+H39+H48+#REF!+#REF!+H60+H67+#REF!+#REF!)</f>
        <v>#REF!</v>
      </c>
      <c r="I75" s="65" t="e">
        <f>SUM(I14+I33+I39+I48+#REF!+#REF!+I60+I67+#REF!+#REF!)</f>
        <v>#REF!</v>
      </c>
      <c r="J75" s="65" t="e">
        <f>SUM(J14+J33+J39+J48+#REF!+#REF!+J60+J67+#REF!+#REF!)</f>
        <v>#REF!</v>
      </c>
      <c r="K75" s="65" t="e">
        <f>SUM(K14+K33+K39+K48+#REF!+#REF!+K60+K67+#REF!+#REF!)</f>
        <v>#REF!</v>
      </c>
      <c r="L75" s="65" t="e">
        <f>SUM(L14+L33+L39+L48+#REF!+#REF!+L60+L67+#REF!+#REF!)</f>
        <v>#REF!</v>
      </c>
      <c r="M75" s="65" t="e">
        <f>SUM(M14+M33+M39+M48+#REF!+#REF!+M60+M67+#REF!+#REF!)</f>
        <v>#REF!</v>
      </c>
      <c r="N75" s="65" t="e">
        <f>SUM(N14+N33+N39+N48+#REF!+#REF!+N60+N67+#REF!+#REF!)</f>
        <v>#REF!</v>
      </c>
      <c r="O75" s="65" t="e">
        <f>SUM(O14+O33+O39+O48+#REF!+#REF!+O60+O67+#REF!+#REF!)</f>
        <v>#REF!</v>
      </c>
      <c r="P75" s="63"/>
      <c r="Q75" s="66">
        <f>Q14+Q31+Q33+Q39+Q48+Q58+Q60+Q65+Q67</f>
        <v>176908.3</v>
      </c>
      <c r="R75" s="51" t="e">
        <f t="shared" si="11"/>
        <v>#REF!</v>
      </c>
      <c r="S75" s="52" t="e">
        <f>M75/H75*100</f>
        <v>#REF!</v>
      </c>
      <c r="T75" s="67" t="e">
        <f>SUM(T14:T74)</f>
        <v>#REF!</v>
      </c>
      <c r="U75" s="50" t="e">
        <f>SUM(U14+U33+U39+U48+#REF!+#REF!+U60+U67+#REF!+#REF!)</f>
        <v>#REF!</v>
      </c>
      <c r="V75" s="5" t="e">
        <f>M75/U75*100</f>
        <v>#REF!</v>
      </c>
    </row>
    <row r="76" spans="2:22" ht="13.5" customHeight="1" hidden="1" thickBot="1">
      <c r="B76" s="33" t="s">
        <v>84</v>
      </c>
      <c r="C76" s="34"/>
      <c r="D76" s="35"/>
      <c r="E76" s="35"/>
      <c r="F76" s="36">
        <v>0</v>
      </c>
      <c r="G76" s="37">
        <f>-43123.7-16350</f>
        <v>-59473.7</v>
      </c>
      <c r="H76" s="35"/>
      <c r="I76" s="35"/>
      <c r="J76" s="35"/>
      <c r="K76" s="36">
        <v>0</v>
      </c>
      <c r="L76" s="38">
        <v>0</v>
      </c>
      <c r="M76" s="36">
        <v>63802.8</v>
      </c>
      <c r="N76" s="36">
        <v>0</v>
      </c>
      <c r="O76" s="36">
        <v>0</v>
      </c>
      <c r="P76" s="34"/>
      <c r="Q76" s="39">
        <v>63802.8</v>
      </c>
      <c r="R76" s="7"/>
      <c r="S76" s="8"/>
      <c r="T76" s="9"/>
      <c r="U76" s="10">
        <v>76369.2</v>
      </c>
      <c r="V76" s="11"/>
    </row>
    <row r="77" spans="2:21" s="21" customFormat="1" ht="12.75" customHeight="1" hidden="1" thickBot="1">
      <c r="B77" s="12" t="s">
        <v>85</v>
      </c>
      <c r="C77" s="13"/>
      <c r="D77" s="14"/>
      <c r="E77" s="14"/>
      <c r="F77" s="14"/>
      <c r="G77" s="14"/>
      <c r="H77" s="14"/>
      <c r="I77" s="14"/>
      <c r="J77" s="14"/>
      <c r="K77" s="15"/>
      <c r="L77" s="14"/>
      <c r="M77" s="16">
        <v>1193121.2</v>
      </c>
      <c r="N77" s="17">
        <v>1131115</v>
      </c>
      <c r="O77" s="17">
        <v>113200</v>
      </c>
      <c r="P77" s="13"/>
      <c r="Q77" s="16">
        <f>M77+N77+O77</f>
        <v>2437436.2</v>
      </c>
      <c r="R77" s="15"/>
      <c r="S77" s="18"/>
      <c r="T77" s="19"/>
      <c r="U77" s="20"/>
    </row>
    <row r="78" ht="27" customHeight="1">
      <c r="M78" s="22"/>
    </row>
    <row r="79" spans="2:16" ht="27.75" customHeight="1">
      <c r="B79" s="24"/>
      <c r="C79" s="25"/>
      <c r="D79" s="2"/>
      <c r="E79" s="2"/>
      <c r="F79" s="2"/>
      <c r="K79" s="22"/>
      <c r="M79" s="26"/>
      <c r="O79" s="27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28"/>
      <c r="C81" s="25"/>
      <c r="D81" s="2"/>
      <c r="E81" s="2"/>
      <c r="F81" s="2"/>
      <c r="H81" s="29"/>
      <c r="N81" s="21"/>
      <c r="P81" s="25"/>
    </row>
    <row r="82" spans="2:16" ht="15" customHeight="1">
      <c r="B82" s="32"/>
      <c r="C82" s="25"/>
      <c r="D82" s="2"/>
      <c r="E82" s="2"/>
      <c r="F82" s="2"/>
      <c r="H82" s="29"/>
      <c r="K82" s="22"/>
      <c r="M82" s="22"/>
      <c r="N82" s="21"/>
      <c r="P82" s="25"/>
    </row>
    <row r="83" spans="2:16" ht="15" customHeight="1">
      <c r="B83" s="30"/>
      <c r="C83" s="25"/>
      <c r="D83" s="2"/>
      <c r="E83" s="2"/>
      <c r="F83" s="2"/>
      <c r="H83" s="27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3:16" ht="12.75">
      <c r="C86" s="25"/>
      <c r="D86" s="2"/>
      <c r="E86" s="2"/>
      <c r="F86" s="2"/>
      <c r="P86" s="25"/>
    </row>
    <row r="87" spans="2:16" ht="15">
      <c r="B87" s="31"/>
      <c r="C87" s="25"/>
      <c r="D87" s="2"/>
      <c r="E87" s="2"/>
      <c r="F87" s="2"/>
      <c r="P87" s="25"/>
    </row>
    <row r="88" spans="2:16" ht="15">
      <c r="B88" s="30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5">
      <c r="B90" s="31"/>
      <c r="C90" s="25"/>
      <c r="D90" s="2"/>
      <c r="E90" s="2"/>
      <c r="F90" s="2"/>
      <c r="P90" s="25"/>
    </row>
    <row r="91" spans="2:16" ht="12.75">
      <c r="B91" s="2"/>
      <c r="C91" s="25"/>
      <c r="D91" s="2"/>
      <c r="E91" s="2"/>
      <c r="F91" s="2"/>
      <c r="P91" s="25"/>
    </row>
    <row r="92" spans="2:16" ht="15">
      <c r="B92" s="31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</sheetData>
  <mergeCells count="28"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  <mergeCell ref="S10:S12"/>
    <mergeCell ref="T10:T12"/>
    <mergeCell ref="H10:J10"/>
    <mergeCell ref="K10:K12"/>
    <mergeCell ref="L10:L12"/>
    <mergeCell ref="M10:O10"/>
    <mergeCell ref="B10:B13"/>
    <mergeCell ref="P10:P13"/>
    <mergeCell ref="D10:F13"/>
    <mergeCell ref="G10:G13"/>
    <mergeCell ref="C10:C13"/>
    <mergeCell ref="B8:U8"/>
    <mergeCell ref="B9:U9"/>
    <mergeCell ref="C1:Q1"/>
    <mergeCell ref="C2:Q2"/>
    <mergeCell ref="C3:Q3"/>
    <mergeCell ref="C4:Q4"/>
    <mergeCell ref="C5:Q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2014-11-19T09:52:15Z</cp:lastPrinted>
  <dcterms:created xsi:type="dcterms:W3CDTF">2007-10-24T16:54:59Z</dcterms:created>
  <dcterms:modified xsi:type="dcterms:W3CDTF">2014-11-19T09:52:26Z</dcterms:modified>
  <cp:category/>
  <cp:version/>
  <cp:contentType/>
  <cp:contentStatus/>
</cp:coreProperties>
</file>