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115" windowHeight="57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<sst xmlns="http://schemas.openxmlformats.org/spreadsheetml/2006/main" count="196" uniqueCount="168">
  <si>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</si>
  <si>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</si>
  <si>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</si>
  <si>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</si>
  <si>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</si>
  <si>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</si>
  <si>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</si>
  <si>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</si>
  <si>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</si>
  <si>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</si>
  <si>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</si>
  <si>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</si>
  <si>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</si>
  <si>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</si>
  <si>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</si>
  <si>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</si>
  <si>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</si>
  <si>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</si>
  <si>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</si>
  <si>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</si>
  <si>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</si>
  <si>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</si>
  <si>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</si>
  <si>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</si>
  <si>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</si>
  <si>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</si>
  <si>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</si>
  <si>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</si>
  <si>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</si>
  <si>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</si>
  <si>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</si>
  <si>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</si>
  <si>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</si>
  <si>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</si>
  <si>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</si>
  <si>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</si>
  <si>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</si>
  <si>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</si>
  <si>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</si>
  <si>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</si>
  <si>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</si>
  <si>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</si>
  <si>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</si>
  <si>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</si>
  <si>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</si>
  <si>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</si>
  <si>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</si>
  <si>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</si>
  <si>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</si>
  <si>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</si>
  <si>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</si>
  <si>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</si>
  <si>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</si>
  <si>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</si>
  <si>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</si>
  <si>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</si>
  <si>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</si>
  <si>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</si>
  <si>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</si>
  <si>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</si>
  <si>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</si>
  <si>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</si>
  <si>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</si>
  <si>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</si>
  <si>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</si>
  <si>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</si>
  <si>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</si>
  <si>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</si>
  <si>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</si>
  <si>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</si>
  <si>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</si>
  <si>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</si>
  <si>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</si>
  <si>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</si>
  <si>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</si>
  <si>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</si>
  <si>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</si>
  <si>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</si>
  <si>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</si>
  <si>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</si>
  <si>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</si>
  <si>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</si>
  <si>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</si>
  <si>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</si>
  <si>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</si>
  <si>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</si>
  <si>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</si>
  <si>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</si>
  <si>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</si>
  <si>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</si>
  <si>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</si>
  <si>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</si>
  <si>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</si>
  <si>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</si>
  <si>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</si>
  <si>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</si>
  <si>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</si>
  <si>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</si>
  <si>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</si>
  <si>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</si>
  <si>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</si>
  <si>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</si>
  <si>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</si>
  <si>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</si>
  <si>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</si>
  <si>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</si>
  <si>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</si>
  <si>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</si>
  <si>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</si>
  <si>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</si>
  <si>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</si>
  <si>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</si>
  <si>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</si>
  <si>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</si>
  <si>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</si>
  <si>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</si>
  <si>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</si>
  <si>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</si>
  <si>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</si>
  <si>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</si>
  <si>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</si>
  <si>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</si>
  <si>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</si>
  <si>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</si>
  <si>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</si>
  <si>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</si>
  <si>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</si>
  <si>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</si>
  <si>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</si>
  <si>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</si>
  <si>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</si>
  <si>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</si>
  <si>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</si>
  <si>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</si>
  <si>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</si>
  <si>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</si>
  <si>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</si>
  <si>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</si>
  <si>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</si>
  <si>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</si>
  <si>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</si>
  <si>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</si>
  <si>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</si>
  <si>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</si>
  <si>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</si>
  <si>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</si>
  <si>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</si>
  <si>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</si>
  <si>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</si>
  <si>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</si>
  <si>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</si>
  <si>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</si>
  <si>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</si>
  <si>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</si>
  <si>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</si>
  <si>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</si>
  <si>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</si>
  <si>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</si>
  <si>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</si>
  <si>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</si>
  <si>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</si>
  <si>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</si>
  <si>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2016 год </t>
  </si>
  <si>
    <t>Бюджет  2016 год, тыс.руб.</t>
  </si>
  <si>
    <t>Приложение   4</t>
  </si>
  <si>
    <t>195,08</t>
  </si>
  <si>
    <t>51968,52</t>
  </si>
  <si>
    <t>№ 115 от 22 июня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</si>
</sst>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zoomScalePageLayoutView="0" workbookViewId="0" topLeftCell="A1">
      <selection activeCell="B4" sqref="B4:R4"/>
    </sheetView>
  </sheetViews>
  <sheetFormatPr defaultColWidth="9.00390625" defaultRowHeight="12.75"/>
  <cols>
    <col min="1" max="1" width="65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90" t="s">
        <v>164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38" t="s">
        <v>116</v>
      </c>
      <c r="T1" s="38" t="s">
        <v>116</v>
      </c>
      <c r="U1" s="39"/>
    </row>
    <row r="2" spans="1:21" ht="12.75">
      <c r="A2" s="2"/>
      <c r="B2" s="91" t="s">
        <v>132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8" t="s">
        <v>117</v>
      </c>
      <c r="T2" s="38" t="s">
        <v>117</v>
      </c>
      <c r="U2" s="39"/>
    </row>
    <row r="3" spans="1:21" ht="12.75">
      <c r="A3" s="2"/>
      <c r="B3" s="91" t="s">
        <v>159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38" t="s">
        <v>118</v>
      </c>
      <c r="T3" s="38" t="s">
        <v>118</v>
      </c>
      <c r="U3" s="39"/>
    </row>
    <row r="4" spans="1:21" ht="15" customHeight="1">
      <c r="A4" s="2"/>
      <c r="B4" s="91" t="s">
        <v>167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38" t="s">
        <v>119</v>
      </c>
      <c r="T4" s="38" t="s">
        <v>119</v>
      </c>
      <c r="U4" s="39"/>
    </row>
    <row r="5" spans="1:21" ht="1.5" customHeight="1" hidden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89" t="s">
        <v>162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19.5" customHeight="1" hidden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</row>
    <row r="10" spans="1:23" ht="15.75" customHeight="1">
      <c r="A10" s="92" t="s">
        <v>0</v>
      </c>
      <c r="B10" s="94" t="s">
        <v>1</v>
      </c>
      <c r="C10" s="94" t="s">
        <v>2</v>
      </c>
      <c r="D10" s="94"/>
      <c r="E10" s="94"/>
      <c r="F10" s="94" t="s">
        <v>3</v>
      </c>
      <c r="G10" s="98" t="s">
        <v>4</v>
      </c>
      <c r="H10" s="99"/>
      <c r="I10" s="100"/>
      <c r="J10" s="94" t="s">
        <v>5</v>
      </c>
      <c r="K10" s="94" t="s">
        <v>6</v>
      </c>
      <c r="L10" s="98" t="s">
        <v>4</v>
      </c>
      <c r="M10" s="99"/>
      <c r="N10" s="100"/>
      <c r="O10" s="94" t="s">
        <v>125</v>
      </c>
      <c r="P10" s="105" t="s">
        <v>137</v>
      </c>
      <c r="Q10" s="109" t="s">
        <v>146</v>
      </c>
      <c r="R10" s="105" t="s">
        <v>163</v>
      </c>
      <c r="S10" s="107" t="s">
        <v>7</v>
      </c>
      <c r="T10" s="112" t="s">
        <v>8</v>
      </c>
      <c r="U10" s="114" t="s">
        <v>9</v>
      </c>
      <c r="V10" s="101" t="s">
        <v>136</v>
      </c>
      <c r="W10" s="103" t="s">
        <v>10</v>
      </c>
    </row>
    <row r="11" spans="1:23" ht="16.5" customHeight="1">
      <c r="A11" s="93"/>
      <c r="B11" s="95"/>
      <c r="C11" s="95"/>
      <c r="D11" s="95"/>
      <c r="E11" s="95"/>
      <c r="F11" s="95"/>
      <c r="G11" s="95" t="s">
        <v>11</v>
      </c>
      <c r="H11" s="95" t="s">
        <v>12</v>
      </c>
      <c r="I11" s="95" t="s">
        <v>13</v>
      </c>
      <c r="J11" s="95"/>
      <c r="K11" s="95"/>
      <c r="L11" s="95" t="s">
        <v>14</v>
      </c>
      <c r="M11" s="95" t="s">
        <v>12</v>
      </c>
      <c r="N11" s="95" t="s">
        <v>13</v>
      </c>
      <c r="O11" s="95"/>
      <c r="P11" s="106"/>
      <c r="Q11" s="110"/>
      <c r="R11" s="106"/>
      <c r="S11" s="108"/>
      <c r="T11" s="113"/>
      <c r="U11" s="115"/>
      <c r="V11" s="102"/>
      <c r="W11" s="104"/>
    </row>
    <row r="12" spans="1:23" ht="12.75" customHeight="1">
      <c r="A12" s="93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6"/>
      <c r="Q12" s="111"/>
      <c r="R12" s="106"/>
      <c r="S12" s="108"/>
      <c r="T12" s="113"/>
      <c r="U12" s="116"/>
      <c r="V12" s="102"/>
      <c r="W12" s="104"/>
    </row>
    <row r="13" spans="1:23" ht="0.75" customHeight="1" hidden="1">
      <c r="A13" s="93"/>
      <c r="B13" s="95"/>
      <c r="C13" s="95"/>
      <c r="D13" s="95"/>
      <c r="E13" s="95"/>
      <c r="F13" s="95"/>
      <c r="G13" s="41"/>
      <c r="H13" s="41"/>
      <c r="I13" s="41"/>
      <c r="J13" s="41"/>
      <c r="K13" s="41"/>
      <c r="L13" s="41"/>
      <c r="M13" s="41"/>
      <c r="N13" s="41"/>
      <c r="O13" s="95"/>
      <c r="P13" s="40"/>
      <c r="Q13" s="75"/>
      <c r="R13" s="40"/>
      <c r="S13" s="43"/>
      <c r="T13" s="44"/>
      <c r="U13" s="45"/>
      <c r="V13" s="102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147</v>
      </c>
      <c r="R14" s="50">
        <v>11054.38</v>
      </c>
      <c r="S14" s="51">
        <f>J14/G14*100</f>
        <v>111.5333925845163</v>
      </c>
      <c r="T14" s="52">
        <f>L14/G14*100</f>
        <v>103.4406765653839</v>
      </c>
      <c r="U14" s="53" t="e">
        <f>L14/L92*100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1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 aca="true" t="shared" si="2" ref="S15:S76">J15/G15*100</f>
        <v>123.24966974900924</v>
      </c>
      <c r="T15" s="52">
        <f aca="true" t="shared" si="3" ref="T15:T76">L15/G15*100</f>
        <v>110.03963011889036</v>
      </c>
      <c r="U15" s="53"/>
      <c r="V15" s="59">
        <v>466.6</v>
      </c>
      <c r="W15" s="5">
        <f aca="true" t="shared" si="4" ref="W15:W76"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6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148</v>
      </c>
      <c r="R16" s="58">
        <v>9511.95</v>
      </c>
      <c r="S16" s="51">
        <f t="shared" si="2"/>
        <v>102.26531817413466</v>
      </c>
      <c r="T16" s="52">
        <f t="shared" si="3"/>
        <v>99.00751008186232</v>
      </c>
      <c r="U16" s="61"/>
      <c r="V16" s="57">
        <v>26630.9</v>
      </c>
      <c r="W16" s="5">
        <f t="shared" si="4"/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 t="shared" si="2"/>
        <v>136.36266438575856</v>
      </c>
      <c r="T18" s="52">
        <f t="shared" si="3"/>
        <v>106.71442317972844</v>
      </c>
      <c r="U18" s="61"/>
      <c r="V18" s="57">
        <v>6499.6</v>
      </c>
      <c r="W18" s="5">
        <f t="shared" si="4"/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 t="shared" si="2"/>
        <v>0</v>
      </c>
      <c r="T19" s="52">
        <f t="shared" si="3"/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140</v>
      </c>
      <c r="P20" s="58"/>
      <c r="Q20" s="77"/>
      <c r="R20" s="58">
        <v>10</v>
      </c>
      <c r="S20" s="51"/>
      <c r="T20" s="52"/>
      <c r="U20" s="61"/>
      <c r="V20" s="57"/>
      <c r="W20" s="5"/>
    </row>
    <row r="21" spans="1:23" ht="27" customHeight="1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141</v>
      </c>
      <c r="P21" s="58">
        <v>511</v>
      </c>
      <c r="Q21" s="77" t="s">
        <v>149</v>
      </c>
      <c r="R21" s="58">
        <v>1532.43</v>
      </c>
      <c r="S21" s="51">
        <f t="shared" si="2"/>
        <v>143.95840896126123</v>
      </c>
      <c r="T21" s="52">
        <f t="shared" si="3"/>
        <v>133.37309201541947</v>
      </c>
      <c r="U21" s="61"/>
      <c r="V21" s="57">
        <f>SUM(V22:V32)</f>
        <v>12572.400000000001</v>
      </c>
      <c r="W21" s="5">
        <f t="shared" si="4"/>
        <v>122.73710667812033</v>
      </c>
    </row>
    <row r="22" spans="1:23" ht="18.75" customHeight="1" hidden="1">
      <c r="A22" s="46" t="s">
        <v>142</v>
      </c>
      <c r="B22" s="47" t="s">
        <v>144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150</v>
      </c>
      <c r="R22" s="81"/>
      <c r="S22" s="51">
        <f t="shared" si="2"/>
        <v>124.86421080935735</v>
      </c>
      <c r="T22" s="52">
        <f t="shared" si="3"/>
        <v>109.6531325625168</v>
      </c>
      <c r="U22" s="61"/>
      <c r="V22" s="57">
        <v>2007.6</v>
      </c>
      <c r="W22" s="5">
        <f t="shared" si="4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 t="shared" si="2"/>
        <v>137.33333333333334</v>
      </c>
      <c r="T23" s="52">
        <f t="shared" si="3"/>
        <v>100</v>
      </c>
      <c r="U23" s="61"/>
      <c r="V23" s="57">
        <v>357.4</v>
      </c>
      <c r="W23" s="5">
        <f t="shared" si="4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 t="shared" si="2"/>
        <v>0</v>
      </c>
      <c r="T24" s="52">
        <f t="shared" si="3"/>
        <v>0</v>
      </c>
      <c r="U24" s="61"/>
      <c r="V24" s="57">
        <v>69</v>
      </c>
      <c r="W24" s="5">
        <f t="shared" si="4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4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4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4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 t="shared" si="2"/>
        <v>0</v>
      </c>
      <c r="T28" s="52">
        <f t="shared" si="3"/>
        <v>0</v>
      </c>
      <c r="U28" s="61"/>
      <c r="V28" s="57">
        <v>3897.1</v>
      </c>
      <c r="W28" s="5">
        <f t="shared" si="4"/>
        <v>0</v>
      </c>
    </row>
    <row r="29" spans="1:23" ht="27" customHeight="1">
      <c r="A29" s="46" t="s">
        <v>142</v>
      </c>
      <c r="B29" s="47" t="s">
        <v>144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50">
        <v>195.08</v>
      </c>
      <c r="S29" s="51"/>
      <c r="T29" s="52"/>
      <c r="U29" s="61"/>
      <c r="V29" s="57">
        <v>2166.8</v>
      </c>
      <c r="W29" s="5">
        <f t="shared" si="4"/>
        <v>0</v>
      </c>
    </row>
    <row r="30" spans="1:23" ht="27" customHeight="1">
      <c r="A30" s="60" t="s">
        <v>143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145</v>
      </c>
      <c r="P30" s="58"/>
      <c r="Q30" s="77" t="s">
        <v>150</v>
      </c>
      <c r="R30" s="80" t="s">
        <v>165</v>
      </c>
      <c r="S30" s="51">
        <f t="shared" si="2"/>
        <v>199.04</v>
      </c>
      <c r="T30" s="52">
        <f t="shared" si="3"/>
        <v>197.06</v>
      </c>
      <c r="U30" s="61"/>
      <c r="V30" s="57">
        <v>706.7</v>
      </c>
      <c r="W30" s="5">
        <f t="shared" si="4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2"/>
      <c r="S31" s="51" t="e">
        <f t="shared" si="2"/>
        <v>#DIV/0!</v>
      </c>
      <c r="T31" s="52" t="e">
        <f t="shared" si="3"/>
        <v>#DIV/0!</v>
      </c>
      <c r="U31" s="61"/>
      <c r="V31" s="57"/>
      <c r="W31" s="5" t="e">
        <f t="shared" si="4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51" t="e">
        <f t="shared" si="2"/>
        <v>#DIV/0!</v>
      </c>
      <c r="T32" s="52" t="e">
        <f t="shared" si="3"/>
        <v>#DIV/0!</v>
      </c>
      <c r="U32" s="61"/>
      <c r="V32" s="57"/>
      <c r="W32" s="5" t="e">
        <f t="shared" si="4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50">
        <v>100</v>
      </c>
      <c r="S33" s="51">
        <f t="shared" si="2"/>
        <v>164.07571192535715</v>
      </c>
      <c r="T33" s="52">
        <f t="shared" si="3"/>
        <v>103.02264554378462</v>
      </c>
      <c r="U33" s="53" t="e">
        <f>L33/L92*100</f>
        <v>#REF!</v>
      </c>
      <c r="V33" s="48">
        <f>SUM(V34:V37)</f>
        <v>508.6</v>
      </c>
      <c r="W33" s="5">
        <f t="shared" si="4"/>
        <v>833.6610302791978</v>
      </c>
    </row>
    <row r="34" spans="1:23" ht="27" customHeight="1">
      <c r="A34" s="60" t="s">
        <v>135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58">
        <v>50</v>
      </c>
      <c r="S34" s="51">
        <f t="shared" si="2"/>
        <v>153.28571428571428</v>
      </c>
      <c r="T34" s="52">
        <f t="shared" si="3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58">
        <v>50</v>
      </c>
      <c r="S35" s="51">
        <f t="shared" si="2"/>
        <v>187.0401337792642</v>
      </c>
      <c r="T35" s="52">
        <f t="shared" si="3"/>
        <v>109.45576162967467</v>
      </c>
      <c r="U35" s="61"/>
      <c r="V35" s="57">
        <v>258.6</v>
      </c>
      <c r="W35" s="5">
        <f t="shared" si="4"/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2"/>
      <c r="S36" s="51">
        <f t="shared" si="2"/>
        <v>0</v>
      </c>
      <c r="T36" s="52">
        <f t="shared" si="3"/>
        <v>0</v>
      </c>
      <c r="U36" s="61"/>
      <c r="V36" s="57"/>
      <c r="W36" s="5" t="e">
        <f t="shared" si="4"/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2"/>
      <c r="S37" s="51">
        <f t="shared" si="2"/>
        <v>0</v>
      </c>
      <c r="T37" s="52">
        <f t="shared" si="3"/>
        <v>0</v>
      </c>
      <c r="U37" s="61"/>
      <c r="V37" s="57"/>
      <c r="W37" s="5" t="e">
        <f t="shared" si="4"/>
        <v>#DIV/0!</v>
      </c>
    </row>
    <row r="38" spans="1:23" ht="19.5" customHeight="1">
      <c r="A38" s="46" t="s">
        <v>43</v>
      </c>
      <c r="B38" s="47" t="s">
        <v>44</v>
      </c>
      <c r="C38" s="48">
        <f>SUM(C39:C48)</f>
        <v>8659</v>
      </c>
      <c r="D38" s="48">
        <f>SUM(D39:D48)</f>
        <v>0</v>
      </c>
      <c r="E38" s="48">
        <f>E39+E41+E43+E44+E46+E48</f>
        <v>11750</v>
      </c>
      <c r="F38" s="48">
        <f>F39+F41+F43+F44+F46+F48</f>
        <v>38974.2</v>
      </c>
      <c r="G38" s="48">
        <f>G39+G41+G43+G44+G46+G48</f>
        <v>16811.5</v>
      </c>
      <c r="H38" s="48">
        <f>H39+H41+H43+H44+H46+H48</f>
        <v>22162.7</v>
      </c>
      <c r="I38" s="48">
        <f>I39+I41+I43+I44+I46+I48</f>
        <v>0</v>
      </c>
      <c r="J38" s="48">
        <f>J39+J41+J43+J44+J46+J48+J45</f>
        <v>36356.9</v>
      </c>
      <c r="K38" s="48">
        <f>K39+K41+K43+K44+K46+K48+K45</f>
        <v>20116</v>
      </c>
      <c r="L38" s="48">
        <f>L39+L41+L43+L44+L46+L48+L45</f>
        <v>20116</v>
      </c>
      <c r="M38" s="48">
        <f>M39+M41+M43+M44+M46+M48+M45</f>
        <v>0</v>
      </c>
      <c r="N38" s="48">
        <f>N39+N41+N43+N44+N46+N48+N45</f>
        <v>0</v>
      </c>
      <c r="O38" s="47"/>
      <c r="P38" s="50">
        <v>721</v>
      </c>
      <c r="Q38" s="76" t="s">
        <v>153</v>
      </c>
      <c r="R38" s="87">
        <v>10599.78</v>
      </c>
      <c r="S38" s="51">
        <f t="shared" si="2"/>
        <v>216.26208250304853</v>
      </c>
      <c r="T38" s="52">
        <f t="shared" si="3"/>
        <v>119.65618772863813</v>
      </c>
      <c r="U38" s="53" t="e">
        <f>L38/L92*100</f>
        <v>#REF!</v>
      </c>
      <c r="V38" s="48">
        <f>V39+V41+V43+V44+V46+V48</f>
        <v>19079.000000000004</v>
      </c>
      <c r="W38" s="5">
        <f t="shared" si="4"/>
        <v>105.43529535090937</v>
      </c>
    </row>
    <row r="39" spans="1:23" ht="16.5" customHeight="1">
      <c r="A39" s="60"/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/>
      <c r="P39" s="58"/>
      <c r="Q39" s="77"/>
      <c r="R39" s="86"/>
      <c r="S39" s="51" t="e">
        <f t="shared" si="2"/>
        <v>#DIV/0!</v>
      </c>
      <c r="T39" s="52" t="e">
        <f t="shared" si="3"/>
        <v>#DIV/0!</v>
      </c>
      <c r="U39" s="61"/>
      <c r="V39" s="57">
        <v>1880.3</v>
      </c>
      <c r="W39" s="5">
        <f t="shared" si="4"/>
        <v>0</v>
      </c>
    </row>
    <row r="40" spans="1:23" ht="16.5" customHeight="1">
      <c r="A40" s="60" t="s">
        <v>161</v>
      </c>
      <c r="B40" s="55"/>
      <c r="C40" s="57"/>
      <c r="D40" s="57"/>
      <c r="E40" s="57"/>
      <c r="F40" s="56"/>
      <c r="G40" s="57"/>
      <c r="H40" s="57"/>
      <c r="I40" s="57"/>
      <c r="J40" s="57"/>
      <c r="K40" s="57"/>
      <c r="L40" s="57"/>
      <c r="M40" s="57"/>
      <c r="N40" s="57"/>
      <c r="O40" s="55" t="s">
        <v>52</v>
      </c>
      <c r="P40" s="58"/>
      <c r="Q40" s="77"/>
      <c r="R40" s="86">
        <v>9613.97</v>
      </c>
      <c r="S40" s="51"/>
      <c r="T40" s="52"/>
      <c r="U40" s="61"/>
      <c r="V40" s="57"/>
      <c r="W40" s="5"/>
    </row>
    <row r="41" spans="1:23" ht="17.25" customHeight="1">
      <c r="A41" s="60" t="s">
        <v>49</v>
      </c>
      <c r="B41" s="55"/>
      <c r="C41" s="57">
        <v>1500</v>
      </c>
      <c r="D41" s="57"/>
      <c r="E41" s="57">
        <v>1590</v>
      </c>
      <c r="F41" s="56">
        <f t="shared" si="5"/>
        <v>1590</v>
      </c>
      <c r="G41" s="57">
        <v>1590</v>
      </c>
      <c r="H41" s="57"/>
      <c r="I41" s="57"/>
      <c r="J41" s="57">
        <f>1800</f>
        <v>1800</v>
      </c>
      <c r="K41" s="57">
        <f t="shared" si="1"/>
        <v>1600</v>
      </c>
      <c r="L41" s="57">
        <v>1600</v>
      </c>
      <c r="M41" s="57"/>
      <c r="N41" s="57"/>
      <c r="O41" s="55" t="s">
        <v>50</v>
      </c>
      <c r="P41" s="58">
        <v>160</v>
      </c>
      <c r="Q41" s="77" t="s">
        <v>151</v>
      </c>
      <c r="R41" s="58">
        <v>712</v>
      </c>
      <c r="S41" s="51">
        <f t="shared" si="2"/>
        <v>113.20754716981132</v>
      </c>
      <c r="T41" s="52">
        <f t="shared" si="3"/>
        <v>100.62893081761007</v>
      </c>
      <c r="U41" s="61"/>
      <c r="V41" s="57">
        <v>464</v>
      </c>
      <c r="W41" s="5"/>
    </row>
    <row r="42" spans="1:23" ht="0.75" customHeight="1" hidden="1">
      <c r="A42" s="60" t="s">
        <v>127</v>
      </c>
      <c r="B42" s="55"/>
      <c r="C42" s="57"/>
      <c r="D42" s="57"/>
      <c r="E42" s="57"/>
      <c r="F42" s="56"/>
      <c r="G42" s="57"/>
      <c r="H42" s="57"/>
      <c r="I42" s="57"/>
      <c r="J42" s="57"/>
      <c r="K42" s="57"/>
      <c r="L42" s="57"/>
      <c r="M42" s="57"/>
      <c r="N42" s="57"/>
      <c r="O42" s="55" t="s">
        <v>128</v>
      </c>
      <c r="P42" s="58"/>
      <c r="Q42" s="77"/>
      <c r="R42" s="82"/>
      <c r="S42" s="51"/>
      <c r="T42" s="52"/>
      <c r="U42" s="61"/>
      <c r="V42" s="57"/>
      <c r="W42" s="5"/>
    </row>
    <row r="43" spans="1:23" ht="0" customHeight="1" hidden="1">
      <c r="A43" s="60" t="s">
        <v>45</v>
      </c>
      <c r="B43" s="55"/>
      <c r="C43" s="57">
        <v>3759</v>
      </c>
      <c r="D43" s="57"/>
      <c r="E43" s="57">
        <v>5260</v>
      </c>
      <c r="F43" s="56">
        <f t="shared" si="5"/>
        <v>6321.5</v>
      </c>
      <c r="G43" s="57">
        <f>5375.5+946</f>
        <v>6321.5</v>
      </c>
      <c r="H43" s="57"/>
      <c r="I43" s="57"/>
      <c r="J43" s="57">
        <v>8120.4</v>
      </c>
      <c r="K43" s="57">
        <f t="shared" si="1"/>
        <v>6952</v>
      </c>
      <c r="L43" s="57">
        <v>6952</v>
      </c>
      <c r="M43" s="57"/>
      <c r="N43" s="57"/>
      <c r="O43" s="55" t="s">
        <v>46</v>
      </c>
      <c r="P43" s="58">
        <v>500</v>
      </c>
      <c r="Q43" s="77"/>
      <c r="R43" s="82"/>
      <c r="S43" s="51">
        <f t="shared" si="2"/>
        <v>128.45685359487462</v>
      </c>
      <c r="T43" s="52">
        <f t="shared" si="3"/>
        <v>109.97389860001583</v>
      </c>
      <c r="U43" s="61"/>
      <c r="V43" s="57">
        <v>2405.8</v>
      </c>
      <c r="W43" s="5">
        <f t="shared" si="4"/>
        <v>288.9683265441849</v>
      </c>
    </row>
    <row r="44" spans="1:23" ht="12" customHeight="1" hidden="1">
      <c r="A44" s="60" t="s">
        <v>47</v>
      </c>
      <c r="B44" s="55"/>
      <c r="C44" s="57"/>
      <c r="D44" s="57"/>
      <c r="E44" s="57"/>
      <c r="F44" s="56">
        <f t="shared" si="5"/>
        <v>22162.7</v>
      </c>
      <c r="G44" s="57"/>
      <c r="H44" s="57">
        <f>17564.9+4597.8</f>
        <v>22162.7</v>
      </c>
      <c r="I44" s="57"/>
      <c r="J44" s="57"/>
      <c r="K44" s="57">
        <f t="shared" si="1"/>
        <v>0</v>
      </c>
      <c r="L44" s="57"/>
      <c r="M44" s="57"/>
      <c r="N44" s="57"/>
      <c r="O44" s="55" t="s">
        <v>46</v>
      </c>
      <c r="P44" s="58"/>
      <c r="Q44" s="77"/>
      <c r="R44" s="82"/>
      <c r="S44" s="51"/>
      <c r="T44" s="52"/>
      <c r="U44" s="61"/>
      <c r="V44" s="57">
        <v>13108.7</v>
      </c>
      <c r="W44" s="5">
        <f t="shared" si="4"/>
        <v>0</v>
      </c>
    </row>
    <row r="45" spans="1:23" ht="12.75" customHeight="1" hidden="1">
      <c r="A45" s="60" t="s">
        <v>48</v>
      </c>
      <c r="B45" s="55"/>
      <c r="C45" s="57"/>
      <c r="D45" s="57"/>
      <c r="E45" s="57"/>
      <c r="F45" s="56">
        <f t="shared" si="5"/>
        <v>946</v>
      </c>
      <c r="G45" s="57">
        <v>946</v>
      </c>
      <c r="H45" s="57"/>
      <c r="I45" s="57"/>
      <c r="J45" s="57">
        <v>1818</v>
      </c>
      <c r="K45" s="57">
        <f t="shared" si="1"/>
        <v>1818</v>
      </c>
      <c r="L45" s="57">
        <v>1818</v>
      </c>
      <c r="M45" s="57"/>
      <c r="N45" s="57"/>
      <c r="O45" s="55"/>
      <c r="P45" s="58"/>
      <c r="Q45" s="77"/>
      <c r="R45" s="82"/>
      <c r="S45" s="51">
        <f t="shared" si="2"/>
        <v>192.17758985200845</v>
      </c>
      <c r="T45" s="52">
        <f t="shared" si="3"/>
        <v>192.17758985200845</v>
      </c>
      <c r="U45" s="61"/>
      <c r="V45" s="57"/>
      <c r="W45" s="5"/>
    </row>
    <row r="46" spans="1:23" ht="15.75" customHeight="1" hidden="1">
      <c r="A46" s="42" t="s">
        <v>49</v>
      </c>
      <c r="B46" s="55"/>
      <c r="C46" s="57">
        <v>1500</v>
      </c>
      <c r="D46" s="57"/>
      <c r="E46" s="57">
        <v>1000</v>
      </c>
      <c r="F46" s="56">
        <f t="shared" si="5"/>
        <v>1000</v>
      </c>
      <c r="G46" s="57">
        <v>1000</v>
      </c>
      <c r="H46" s="57"/>
      <c r="I46" s="57"/>
      <c r="J46" s="57">
        <v>3518.5</v>
      </c>
      <c r="K46" s="57">
        <f t="shared" si="1"/>
        <v>1846</v>
      </c>
      <c r="L46" s="57">
        <v>1846</v>
      </c>
      <c r="M46" s="57"/>
      <c r="N46" s="57"/>
      <c r="O46" s="55" t="s">
        <v>50</v>
      </c>
      <c r="P46" s="58"/>
      <c r="Q46" s="77"/>
      <c r="R46" s="82"/>
      <c r="S46" s="51">
        <f t="shared" si="2"/>
        <v>351.85</v>
      </c>
      <c r="T46" s="52">
        <f t="shared" si="3"/>
        <v>184.60000000000002</v>
      </c>
      <c r="U46" s="61"/>
      <c r="V46" s="57">
        <v>590.2</v>
      </c>
      <c r="W46" s="5">
        <f t="shared" si="4"/>
        <v>312.77533039647574</v>
      </c>
    </row>
    <row r="47" spans="1:23" ht="16.5" customHeight="1" hidden="1">
      <c r="A47" s="60" t="s">
        <v>51</v>
      </c>
      <c r="B47" s="55"/>
      <c r="C47" s="57"/>
      <c r="D47" s="57"/>
      <c r="E47" s="57">
        <v>1000</v>
      </c>
      <c r="F47" s="56">
        <f t="shared" si="5"/>
        <v>3000</v>
      </c>
      <c r="G47" s="57">
        <v>1000</v>
      </c>
      <c r="H47" s="57">
        <v>1000</v>
      </c>
      <c r="I47" s="57">
        <v>1000</v>
      </c>
      <c r="J47" s="57">
        <v>250</v>
      </c>
      <c r="K47" s="57">
        <f t="shared" si="1"/>
        <v>750</v>
      </c>
      <c r="L47" s="57">
        <v>250</v>
      </c>
      <c r="M47" s="57">
        <v>250</v>
      </c>
      <c r="N47" s="57">
        <v>250</v>
      </c>
      <c r="O47" s="55" t="s">
        <v>52</v>
      </c>
      <c r="P47" s="58">
        <f>J47+K47+L47</f>
        <v>1250</v>
      </c>
      <c r="Q47" s="77"/>
      <c r="R47" s="82"/>
      <c r="S47" s="51">
        <f t="shared" si="2"/>
        <v>25</v>
      </c>
      <c r="T47" s="52">
        <f t="shared" si="3"/>
        <v>25</v>
      </c>
      <c r="U47" s="61"/>
      <c r="V47" s="57">
        <v>155.6</v>
      </c>
      <c r="W47" s="5">
        <f t="shared" si="4"/>
        <v>160.66838046272494</v>
      </c>
    </row>
    <row r="48" spans="1:23" ht="16.5" customHeight="1">
      <c r="A48" s="60" t="s">
        <v>129</v>
      </c>
      <c r="B48" s="55"/>
      <c r="C48" s="57">
        <v>1900</v>
      </c>
      <c r="D48" s="57"/>
      <c r="E48" s="57">
        <f>SUM(E49:E50)</f>
        <v>3900</v>
      </c>
      <c r="F48" s="56">
        <f t="shared" si="5"/>
        <v>7900</v>
      </c>
      <c r="G48" s="57">
        <f>SUM(G49:G50)</f>
        <v>7900</v>
      </c>
      <c r="H48" s="57">
        <f>SUM(H49:H50)</f>
        <v>0</v>
      </c>
      <c r="I48" s="57">
        <f>SUM(I49:I50)</f>
        <v>0</v>
      </c>
      <c r="J48" s="57">
        <f>SUM(J49:J50)</f>
        <v>21100</v>
      </c>
      <c r="K48" s="57">
        <f t="shared" si="1"/>
        <v>7900</v>
      </c>
      <c r="L48" s="57">
        <f>SUM(L49:L50)</f>
        <v>7900</v>
      </c>
      <c r="M48" s="57">
        <f>SUM(M49:M50)</f>
        <v>0</v>
      </c>
      <c r="N48" s="57">
        <f>SUM(N49:N50)</f>
        <v>0</v>
      </c>
      <c r="O48" s="55" t="s">
        <v>53</v>
      </c>
      <c r="P48" s="58">
        <v>561</v>
      </c>
      <c r="Q48" s="77" t="s">
        <v>152</v>
      </c>
      <c r="R48" s="58">
        <v>273.81</v>
      </c>
      <c r="S48" s="51">
        <f t="shared" si="2"/>
        <v>267.0886075949367</v>
      </c>
      <c r="T48" s="52">
        <f t="shared" si="3"/>
        <v>100</v>
      </c>
      <c r="U48" s="61"/>
      <c r="V48" s="57">
        <v>630</v>
      </c>
      <c r="W48" s="5">
        <f t="shared" si="4"/>
        <v>1253.968253968254</v>
      </c>
    </row>
    <row r="49" spans="1:23" ht="2.25" customHeight="1" hidden="1">
      <c r="A49" s="60">
        <v>3</v>
      </c>
      <c r="B49" s="55"/>
      <c r="C49" s="57"/>
      <c r="D49" s="57"/>
      <c r="E49" s="57">
        <v>900</v>
      </c>
      <c r="F49" s="56">
        <f t="shared" si="5"/>
        <v>900</v>
      </c>
      <c r="G49" s="57">
        <v>900</v>
      </c>
      <c r="H49" s="57"/>
      <c r="I49" s="57"/>
      <c r="J49" s="57">
        <v>900</v>
      </c>
      <c r="K49" s="57">
        <f t="shared" si="1"/>
        <v>900</v>
      </c>
      <c r="L49" s="57">
        <v>900</v>
      </c>
      <c r="M49" s="57"/>
      <c r="N49" s="57"/>
      <c r="O49" s="55"/>
      <c r="P49" s="58"/>
      <c r="Q49" s="77"/>
      <c r="R49" s="82"/>
      <c r="S49" s="51">
        <f t="shared" si="2"/>
        <v>100</v>
      </c>
      <c r="T49" s="52">
        <f t="shared" si="3"/>
        <v>100</v>
      </c>
      <c r="U49" s="61"/>
      <c r="V49" s="57">
        <v>630</v>
      </c>
      <c r="W49" s="5">
        <f t="shared" si="4"/>
        <v>142.85714285714286</v>
      </c>
    </row>
    <row r="50" spans="1:23" ht="12.75" customHeight="1" hidden="1">
      <c r="A50" s="60" t="s">
        <v>54</v>
      </c>
      <c r="B50" s="55"/>
      <c r="C50" s="57"/>
      <c r="D50" s="57"/>
      <c r="E50" s="57">
        <v>3000</v>
      </c>
      <c r="F50" s="56">
        <f t="shared" si="5"/>
        <v>7000</v>
      </c>
      <c r="G50" s="57">
        <f>9000-2000</f>
        <v>7000</v>
      </c>
      <c r="H50" s="57"/>
      <c r="I50" s="57"/>
      <c r="J50" s="57">
        <v>20200</v>
      </c>
      <c r="K50" s="57">
        <f t="shared" si="1"/>
        <v>7000</v>
      </c>
      <c r="L50" s="57">
        <v>7000</v>
      </c>
      <c r="M50" s="57"/>
      <c r="N50" s="57"/>
      <c r="O50" s="55"/>
      <c r="P50" s="58"/>
      <c r="Q50" s="77"/>
      <c r="R50" s="82"/>
      <c r="S50" s="51">
        <f t="shared" si="2"/>
        <v>288.57142857142856</v>
      </c>
      <c r="T50" s="52">
        <f t="shared" si="3"/>
        <v>100</v>
      </c>
      <c r="U50" s="61"/>
      <c r="V50" s="57"/>
      <c r="W50" s="5"/>
    </row>
    <row r="51" spans="1:23" ht="20.25" customHeight="1">
      <c r="A51" s="46" t="s">
        <v>55</v>
      </c>
      <c r="B51" s="47" t="s">
        <v>56</v>
      </c>
      <c r="C51" s="48">
        <f>SUM(C52:C55)</f>
        <v>59545</v>
      </c>
      <c r="D51" s="48">
        <f>SUM(D52:D55)</f>
        <v>0</v>
      </c>
      <c r="E51" s="48">
        <f>SUM(E52:E55)</f>
        <v>187764.2</v>
      </c>
      <c r="F51" s="48">
        <f>SUM(F52:F55)</f>
        <v>124746.4</v>
      </c>
      <c r="G51" s="48">
        <f>SUM(G52:G55)</f>
        <v>91446.4</v>
      </c>
      <c r="H51" s="48">
        <f aca="true" t="shared" si="6" ref="H51:N51">SUM(H52:H55)</f>
        <v>33300</v>
      </c>
      <c r="I51" s="48">
        <f t="shared" si="6"/>
        <v>0</v>
      </c>
      <c r="J51" s="48">
        <f>SUM(J52:J55)</f>
        <v>286964.6</v>
      </c>
      <c r="K51" s="48">
        <f t="shared" si="6"/>
        <v>105653</v>
      </c>
      <c r="L51" s="48">
        <f t="shared" si="6"/>
        <v>99187</v>
      </c>
      <c r="M51" s="48">
        <f t="shared" si="6"/>
        <v>6466</v>
      </c>
      <c r="N51" s="48">
        <f t="shared" si="6"/>
        <v>0</v>
      </c>
      <c r="O51" s="47"/>
      <c r="P51" s="50">
        <v>7324.3</v>
      </c>
      <c r="Q51" s="76" t="s">
        <v>156</v>
      </c>
      <c r="R51" s="50">
        <v>20196.06</v>
      </c>
      <c r="S51" s="51">
        <f t="shared" si="2"/>
        <v>313.8063390138923</v>
      </c>
      <c r="T51" s="52">
        <f t="shared" si="3"/>
        <v>108.46463064702382</v>
      </c>
      <c r="U51" s="53" t="e">
        <f>L51/L92*100</f>
        <v>#REF!</v>
      </c>
      <c r="V51" s="48">
        <f>SUM(V52:V55)</f>
        <v>123998.7</v>
      </c>
      <c r="W51" s="5">
        <f t="shared" si="4"/>
        <v>79.99035473759</v>
      </c>
    </row>
    <row r="52" spans="1:23" ht="15.75">
      <c r="A52" s="60" t="s">
        <v>57</v>
      </c>
      <c r="B52" s="55"/>
      <c r="C52" s="57">
        <v>0</v>
      </c>
      <c r="D52" s="57"/>
      <c r="E52" s="57">
        <v>2500</v>
      </c>
      <c r="F52" s="56">
        <f t="shared" si="5"/>
        <v>8584.099999999999</v>
      </c>
      <c r="G52" s="57">
        <f>32888.5-19806.2-4498.2</f>
        <v>8584.099999999999</v>
      </c>
      <c r="H52" s="57"/>
      <c r="I52" s="57"/>
      <c r="J52" s="57">
        <v>10000</v>
      </c>
      <c r="K52" s="57">
        <f t="shared" si="1"/>
        <v>16466</v>
      </c>
      <c r="L52" s="57">
        <v>10000</v>
      </c>
      <c r="M52" s="57">
        <v>6466</v>
      </c>
      <c r="N52" s="57"/>
      <c r="O52" s="55" t="s">
        <v>58</v>
      </c>
      <c r="P52" s="58">
        <v>2341.4</v>
      </c>
      <c r="Q52" s="77" t="s">
        <v>154</v>
      </c>
      <c r="R52" s="58">
        <v>8814.29</v>
      </c>
      <c r="S52" s="51">
        <f t="shared" si="2"/>
        <v>116.49444903950328</v>
      </c>
      <c r="T52" s="52">
        <f t="shared" si="3"/>
        <v>116.49444903950328</v>
      </c>
      <c r="U52" s="61"/>
      <c r="V52" s="57">
        <v>6400</v>
      </c>
      <c r="W52" s="5"/>
    </row>
    <row r="53" spans="1:23" ht="15.75">
      <c r="A53" s="60" t="s">
        <v>59</v>
      </c>
      <c r="B53" s="55"/>
      <c r="C53" s="57">
        <v>53545</v>
      </c>
      <c r="D53" s="57">
        <v>-5700</v>
      </c>
      <c r="E53" s="57">
        <v>127031.4</v>
      </c>
      <c r="F53" s="56">
        <f t="shared" si="5"/>
        <v>8995.800000000003</v>
      </c>
      <c r="G53" s="57">
        <f>100242.1-95206.8+2960.5</f>
        <v>7995.800000000003</v>
      </c>
      <c r="H53" s="57">
        <v>1000</v>
      </c>
      <c r="I53" s="57"/>
      <c r="J53" s="57">
        <f>854.5+445.8</f>
        <v>1300.3</v>
      </c>
      <c r="K53" s="57">
        <f t="shared" si="1"/>
        <v>0</v>
      </c>
      <c r="L53" s="57"/>
      <c r="M53" s="57"/>
      <c r="N53" s="57"/>
      <c r="O53" s="55" t="s">
        <v>60</v>
      </c>
      <c r="P53" s="58">
        <v>1340</v>
      </c>
      <c r="Q53" s="77" t="s">
        <v>155</v>
      </c>
      <c r="R53" s="58">
        <v>2940</v>
      </c>
      <c r="S53" s="51">
        <f t="shared" si="2"/>
        <v>16.26228770104304</v>
      </c>
      <c r="T53" s="52">
        <f t="shared" si="3"/>
        <v>0</v>
      </c>
      <c r="U53" s="61"/>
      <c r="V53" s="57">
        <v>103230.5</v>
      </c>
      <c r="W53" s="5">
        <f t="shared" si="4"/>
        <v>0</v>
      </c>
    </row>
    <row r="54" spans="1:23" ht="15.75">
      <c r="A54" s="60" t="s">
        <v>133</v>
      </c>
      <c r="B54" s="55"/>
      <c r="C54" s="57"/>
      <c r="D54" s="57"/>
      <c r="E54" s="57"/>
      <c r="F54" s="56">
        <f t="shared" si="5"/>
        <v>0</v>
      </c>
      <c r="G54" s="57"/>
      <c r="H54" s="57"/>
      <c r="I54" s="57"/>
      <c r="J54" s="57">
        <v>37360</v>
      </c>
      <c r="K54" s="57">
        <f t="shared" si="1"/>
        <v>8239</v>
      </c>
      <c r="L54" s="57">
        <v>8239</v>
      </c>
      <c r="M54" s="57"/>
      <c r="N54" s="57"/>
      <c r="O54" s="55" t="s">
        <v>61</v>
      </c>
      <c r="P54" s="58">
        <v>3642.9</v>
      </c>
      <c r="Q54" s="77"/>
      <c r="R54" s="58">
        <v>8441.77</v>
      </c>
      <c r="S54" s="51"/>
      <c r="T54" s="52"/>
      <c r="U54" s="61"/>
      <c r="V54" s="57"/>
      <c r="W54" s="5"/>
    </row>
    <row r="55" spans="1:23" ht="0" customHeight="1" hidden="1">
      <c r="A55" s="60" t="s">
        <v>121</v>
      </c>
      <c r="B55" s="55"/>
      <c r="C55" s="57">
        <v>6000</v>
      </c>
      <c r="D55" s="57">
        <v>5700</v>
      </c>
      <c r="E55" s="57">
        <f>SUM(E56:E59)</f>
        <v>58232.8</v>
      </c>
      <c r="F55" s="56">
        <f t="shared" si="5"/>
        <v>107166.5</v>
      </c>
      <c r="G55" s="57">
        <f>SUM(G56:G59)</f>
        <v>74866.5</v>
      </c>
      <c r="H55" s="57">
        <f>SUM(H56:H59)</f>
        <v>32300</v>
      </c>
      <c r="I55" s="57">
        <f>SUM(I56:I59)</f>
        <v>0</v>
      </c>
      <c r="J55" s="57">
        <f>SUM(J56:J59)</f>
        <v>238304.3</v>
      </c>
      <c r="K55" s="57">
        <f t="shared" si="1"/>
        <v>80948</v>
      </c>
      <c r="L55" s="57">
        <f>SUM(L56:L59)</f>
        <v>80948</v>
      </c>
      <c r="M55" s="57">
        <f>SUM(M56:M59)</f>
        <v>0</v>
      </c>
      <c r="N55" s="57">
        <f>SUM(N56:N59)</f>
        <v>0</v>
      </c>
      <c r="O55" s="55" t="s">
        <v>62</v>
      </c>
      <c r="P55" s="58"/>
      <c r="Q55" s="77"/>
      <c r="R55" s="82"/>
      <c r="S55" s="51">
        <f t="shared" si="2"/>
        <v>318.3056507249571</v>
      </c>
      <c r="T55" s="52">
        <f t="shared" si="3"/>
        <v>108.12312583064521</v>
      </c>
      <c r="U55" s="61"/>
      <c r="V55" s="57">
        <f>SUM(V56:V59)</f>
        <v>14368.2</v>
      </c>
      <c r="W55" s="5">
        <f t="shared" si="4"/>
        <v>563.3830264055345</v>
      </c>
    </row>
    <row r="56" spans="1:23" ht="12.75" customHeight="1" hidden="1">
      <c r="A56" s="60" t="s">
        <v>63</v>
      </c>
      <c r="B56" s="55"/>
      <c r="C56" s="57"/>
      <c r="D56" s="57"/>
      <c r="E56" s="57">
        <v>45600</v>
      </c>
      <c r="F56" s="56">
        <f t="shared" si="5"/>
        <v>62143.5</v>
      </c>
      <c r="G56" s="62">
        <f>64227-2590+506.5</f>
        <v>62143.5</v>
      </c>
      <c r="H56" s="57"/>
      <c r="I56" s="57"/>
      <c r="J56" s="57">
        <v>224152.9</v>
      </c>
      <c r="K56" s="57">
        <f t="shared" si="1"/>
        <v>68280</v>
      </c>
      <c r="L56" s="57">
        <v>68280</v>
      </c>
      <c r="M56" s="57"/>
      <c r="N56" s="57"/>
      <c r="O56" s="55"/>
      <c r="P56" s="58"/>
      <c r="Q56" s="77"/>
      <c r="R56" s="82"/>
      <c r="S56" s="51">
        <f t="shared" si="2"/>
        <v>360.7020846910779</v>
      </c>
      <c r="T56" s="52">
        <f t="shared" si="3"/>
        <v>109.87472543387481</v>
      </c>
      <c r="U56" s="61"/>
      <c r="V56" s="57">
        <v>3635.7</v>
      </c>
      <c r="W56" s="5">
        <f t="shared" si="4"/>
        <v>1878.0427428005612</v>
      </c>
    </row>
    <row r="57" spans="1:23" ht="12.75" customHeight="1" hidden="1">
      <c r="A57" s="60" t="s">
        <v>64</v>
      </c>
      <c r="B57" s="55"/>
      <c r="C57" s="57"/>
      <c r="D57" s="57"/>
      <c r="E57" s="57"/>
      <c r="F57" s="56">
        <f t="shared" si="5"/>
        <v>1033</v>
      </c>
      <c r="G57" s="57">
        <v>1033</v>
      </c>
      <c r="H57" s="57"/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2"/>
      <c r="S57" s="51">
        <f t="shared" si="2"/>
        <v>0</v>
      </c>
      <c r="T57" s="52">
        <f t="shared" si="3"/>
        <v>0</v>
      </c>
      <c r="U57" s="61"/>
      <c r="V57" s="57"/>
      <c r="W57" s="5" t="e">
        <f t="shared" si="4"/>
        <v>#DIV/0!</v>
      </c>
    </row>
    <row r="58" spans="1:23" ht="11.25" customHeight="1" hidden="1">
      <c r="A58" s="60" t="s">
        <v>65</v>
      </c>
      <c r="B58" s="55"/>
      <c r="C58" s="57"/>
      <c r="D58" s="57"/>
      <c r="E58" s="57"/>
      <c r="F58" s="56">
        <f t="shared" si="5"/>
        <v>32300</v>
      </c>
      <c r="G58" s="57"/>
      <c r="H58" s="57">
        <v>32300</v>
      </c>
      <c r="I58" s="57"/>
      <c r="J58" s="57"/>
      <c r="K58" s="57">
        <f t="shared" si="1"/>
        <v>0</v>
      </c>
      <c r="L58" s="57"/>
      <c r="M58" s="57"/>
      <c r="N58" s="57"/>
      <c r="O58" s="55"/>
      <c r="P58" s="58"/>
      <c r="Q58" s="77"/>
      <c r="R58" s="82"/>
      <c r="S58" s="51"/>
      <c r="T58" s="52"/>
      <c r="U58" s="61"/>
      <c r="V58" s="57">
        <v>4052.8</v>
      </c>
      <c r="W58" s="5"/>
    </row>
    <row r="59" spans="1:23" ht="13.5" customHeight="1" hidden="1">
      <c r="A59" s="60" t="s">
        <v>66</v>
      </c>
      <c r="B59" s="55"/>
      <c r="C59" s="57"/>
      <c r="D59" s="57"/>
      <c r="E59" s="57">
        <v>12632.8</v>
      </c>
      <c r="F59" s="56">
        <f t="shared" si="5"/>
        <v>11690</v>
      </c>
      <c r="G59" s="57">
        <v>11690</v>
      </c>
      <c r="H59" s="57"/>
      <c r="I59" s="57"/>
      <c r="J59" s="57">
        <v>14151.4</v>
      </c>
      <c r="K59" s="57">
        <f t="shared" si="1"/>
        <v>12668</v>
      </c>
      <c r="L59" s="57">
        <v>12668</v>
      </c>
      <c r="M59" s="57"/>
      <c r="N59" s="57"/>
      <c r="O59" s="55"/>
      <c r="P59" s="58"/>
      <c r="Q59" s="77"/>
      <c r="R59" s="82"/>
      <c r="S59" s="51">
        <f t="shared" si="2"/>
        <v>121.05560307955517</v>
      </c>
      <c r="T59" s="52">
        <f t="shared" si="3"/>
        <v>108.366124893071</v>
      </c>
      <c r="U59" s="61"/>
      <c r="V59" s="57">
        <v>6679.7</v>
      </c>
      <c r="W59" s="5">
        <f t="shared" si="4"/>
        <v>189.64923574412026</v>
      </c>
    </row>
    <row r="60" spans="1:23" ht="15" customHeight="1" hidden="1">
      <c r="A60" s="46" t="s">
        <v>67</v>
      </c>
      <c r="B60" s="47" t="s">
        <v>68</v>
      </c>
      <c r="C60" s="57"/>
      <c r="D60" s="57"/>
      <c r="E60" s="48">
        <f aca="true" t="shared" si="7" ref="E60:N60">E62</f>
        <v>491.8</v>
      </c>
      <c r="F60" s="48">
        <f t="shared" si="7"/>
        <v>130</v>
      </c>
      <c r="G60" s="48">
        <f t="shared" si="7"/>
        <v>130</v>
      </c>
      <c r="H60" s="48">
        <f t="shared" si="7"/>
        <v>0</v>
      </c>
      <c r="I60" s="48">
        <f t="shared" si="7"/>
        <v>0</v>
      </c>
      <c r="J60" s="48">
        <f>J62</f>
        <v>930</v>
      </c>
      <c r="K60" s="48">
        <f t="shared" si="7"/>
        <v>140</v>
      </c>
      <c r="L60" s="48">
        <f t="shared" si="7"/>
        <v>140</v>
      </c>
      <c r="M60" s="48">
        <f t="shared" si="7"/>
        <v>0</v>
      </c>
      <c r="N60" s="48">
        <f t="shared" si="7"/>
        <v>0</v>
      </c>
      <c r="O60" s="47"/>
      <c r="P60" s="50"/>
      <c r="Q60" s="76"/>
      <c r="R60" s="81"/>
      <c r="S60" s="51">
        <f t="shared" si="2"/>
        <v>715.3846153846155</v>
      </c>
      <c r="T60" s="52">
        <f t="shared" si="3"/>
        <v>107.6923076923077</v>
      </c>
      <c r="U60" s="61"/>
      <c r="V60" s="48">
        <f>V62</f>
        <v>0</v>
      </c>
      <c r="W60" s="5"/>
    </row>
    <row r="61" spans="1:23" ht="12" customHeight="1" hidden="1">
      <c r="A61" s="60" t="s">
        <v>69</v>
      </c>
      <c r="B61" s="55" t="s">
        <v>70</v>
      </c>
      <c r="C61" s="57"/>
      <c r="D61" s="57"/>
      <c r="E61" s="48"/>
      <c r="F61" s="56">
        <f t="shared" si="5"/>
        <v>0</v>
      </c>
      <c r="G61" s="48"/>
      <c r="H61" s="48"/>
      <c r="I61" s="48"/>
      <c r="J61" s="48"/>
      <c r="K61" s="48"/>
      <c r="L61" s="48"/>
      <c r="M61" s="48"/>
      <c r="N61" s="48"/>
      <c r="O61" s="55" t="s">
        <v>70</v>
      </c>
      <c r="P61" s="58"/>
      <c r="Q61" s="77"/>
      <c r="R61" s="82"/>
      <c r="S61" s="51"/>
      <c r="T61" s="52"/>
      <c r="U61" s="61"/>
      <c r="V61" s="48"/>
      <c r="W61" s="5"/>
    </row>
    <row r="62" spans="1:23" ht="12" customHeight="1" hidden="1">
      <c r="A62" s="60" t="s">
        <v>71</v>
      </c>
      <c r="B62" s="55"/>
      <c r="C62" s="57"/>
      <c r="D62" s="57"/>
      <c r="E62" s="57">
        <v>491.8</v>
      </c>
      <c r="F62" s="56">
        <f t="shared" si="5"/>
        <v>130</v>
      </c>
      <c r="G62" s="57">
        <v>130</v>
      </c>
      <c r="H62" s="57"/>
      <c r="I62" s="57"/>
      <c r="J62" s="57">
        <v>930</v>
      </c>
      <c r="K62" s="57">
        <f t="shared" si="1"/>
        <v>140</v>
      </c>
      <c r="L62" s="57">
        <v>140</v>
      </c>
      <c r="M62" s="57"/>
      <c r="N62" s="57"/>
      <c r="O62" s="55" t="s">
        <v>126</v>
      </c>
      <c r="P62" s="58"/>
      <c r="Q62" s="77"/>
      <c r="R62" s="82"/>
      <c r="S62" s="51">
        <f t="shared" si="2"/>
        <v>715.3846153846155</v>
      </c>
      <c r="T62" s="52">
        <f t="shared" si="3"/>
        <v>107.6923076923077</v>
      </c>
      <c r="U62" s="61"/>
      <c r="V62" s="57"/>
      <c r="W62" s="5"/>
    </row>
    <row r="63" spans="1:23" ht="15" customHeight="1" hidden="1">
      <c r="A63" s="46" t="s">
        <v>72</v>
      </c>
      <c r="B63" s="47" t="s">
        <v>73</v>
      </c>
      <c r="C63" s="48">
        <f aca="true" t="shared" si="8" ref="C63:N63">SUM(C64:C67)</f>
        <v>868060</v>
      </c>
      <c r="D63" s="48">
        <f t="shared" si="8"/>
        <v>0</v>
      </c>
      <c r="E63" s="48">
        <f t="shared" si="8"/>
        <v>972144.5</v>
      </c>
      <c r="F63" s="48">
        <f t="shared" si="8"/>
        <v>939774.4</v>
      </c>
      <c r="G63" s="48">
        <f t="shared" si="8"/>
        <v>482904.39999999997</v>
      </c>
      <c r="H63" s="48">
        <f t="shared" si="8"/>
        <v>391088.5</v>
      </c>
      <c r="I63" s="48">
        <f t="shared" si="8"/>
        <v>65781.5</v>
      </c>
      <c r="J63" s="48">
        <f t="shared" si="8"/>
        <v>723596.9</v>
      </c>
      <c r="K63" s="48">
        <f t="shared" si="8"/>
        <v>1129931.1</v>
      </c>
      <c r="L63" s="48">
        <f t="shared" si="8"/>
        <v>582000</v>
      </c>
      <c r="M63" s="48">
        <f t="shared" si="8"/>
        <v>484038.6</v>
      </c>
      <c r="N63" s="48">
        <f t="shared" si="8"/>
        <v>63892.5</v>
      </c>
      <c r="O63" s="47"/>
      <c r="P63" s="50"/>
      <c r="Q63" s="76"/>
      <c r="R63" s="81"/>
      <c r="S63" s="51">
        <f t="shared" si="2"/>
        <v>149.84268107724844</v>
      </c>
      <c r="T63" s="52">
        <f t="shared" si="3"/>
        <v>120.52074903438445</v>
      </c>
      <c r="U63" s="53" t="e">
        <f>L63/L92*100</f>
        <v>#REF!</v>
      </c>
      <c r="V63" s="48">
        <f>SUM(V64:V67)</f>
        <v>497109.89999999997</v>
      </c>
      <c r="W63" s="5">
        <f t="shared" si="4"/>
        <v>117.07672689680895</v>
      </c>
    </row>
    <row r="64" spans="1:23" ht="15.75" customHeight="1" hidden="1">
      <c r="A64" s="60" t="s">
        <v>74</v>
      </c>
      <c r="B64" s="55"/>
      <c r="C64" s="57">
        <v>273586</v>
      </c>
      <c r="D64" s="57"/>
      <c r="E64" s="57">
        <v>297228</v>
      </c>
      <c r="F64" s="56">
        <f t="shared" si="5"/>
        <v>307666.6</v>
      </c>
      <c r="G64" s="57">
        <f>266621.4+3925.8</f>
        <v>270547.2</v>
      </c>
      <c r="H64" s="57">
        <f>148+151.1</f>
        <v>299.1</v>
      </c>
      <c r="I64" s="57">
        <v>36820.3</v>
      </c>
      <c r="J64" s="57">
        <v>378102.7</v>
      </c>
      <c r="K64" s="57">
        <f>L64+M64+N64</f>
        <v>365365.7</v>
      </c>
      <c r="L64" s="57">
        <v>322946</v>
      </c>
      <c r="M64" s="57"/>
      <c r="N64" s="57">
        <v>42419.7</v>
      </c>
      <c r="O64" s="55" t="s">
        <v>75</v>
      </c>
      <c r="P64" s="58"/>
      <c r="Q64" s="77"/>
      <c r="R64" s="82"/>
      <c r="S64" s="51">
        <f t="shared" si="2"/>
        <v>139.75480064107114</v>
      </c>
      <c r="T64" s="52">
        <f t="shared" si="3"/>
        <v>119.36771106853075</v>
      </c>
      <c r="U64" s="61"/>
      <c r="V64" s="57">
        <v>144966.1</v>
      </c>
      <c r="W64" s="5">
        <f>L64/V64*100</f>
        <v>222.7734622094407</v>
      </c>
    </row>
    <row r="65" spans="1:23" ht="15" customHeight="1" hidden="1">
      <c r="A65" s="60" t="s">
        <v>76</v>
      </c>
      <c r="B65" s="55"/>
      <c r="C65" s="57">
        <v>560216</v>
      </c>
      <c r="D65" s="57"/>
      <c r="E65" s="57">
        <v>630304.6</v>
      </c>
      <c r="F65" s="56">
        <f t="shared" si="5"/>
        <v>584069.1</v>
      </c>
      <c r="G65" s="57">
        <f>229015.3+1537.8-49348.1</f>
        <v>181204.99999999997</v>
      </c>
      <c r="H65" s="57">
        <f>388910.2+322</f>
        <v>389232.2</v>
      </c>
      <c r="I65" s="57">
        <f>19789.6+25-6182.7</f>
        <v>13631.899999999998</v>
      </c>
      <c r="J65" s="57">
        <v>303240.7</v>
      </c>
      <c r="K65" s="57">
        <f>L65+M65+N65</f>
        <v>717186.4</v>
      </c>
      <c r="L65" s="57">
        <v>221625</v>
      </c>
      <c r="M65" s="57">
        <f>10772.6+447892+24724</f>
        <v>483388.6</v>
      </c>
      <c r="N65" s="57">
        <f>13347.8-1175</f>
        <v>12172.8</v>
      </c>
      <c r="O65" s="55" t="s">
        <v>77</v>
      </c>
      <c r="P65" s="58"/>
      <c r="Q65" s="77"/>
      <c r="R65" s="82"/>
      <c r="S65" s="51">
        <f t="shared" si="2"/>
        <v>167.34676195469223</v>
      </c>
      <c r="T65" s="52">
        <f t="shared" si="3"/>
        <v>122.30622775309735</v>
      </c>
      <c r="U65" s="61"/>
      <c r="V65" s="57">
        <v>322667</v>
      </c>
      <c r="W65" s="5">
        <f>L65/V65*100</f>
        <v>68.68536292834409</v>
      </c>
    </row>
    <row r="66" spans="1:23" ht="16.5" customHeight="1" hidden="1">
      <c r="A66" s="60" t="s">
        <v>78</v>
      </c>
      <c r="B66" s="55"/>
      <c r="C66" s="57">
        <v>3320</v>
      </c>
      <c r="D66" s="57"/>
      <c r="E66" s="57">
        <v>13350</v>
      </c>
      <c r="F66" s="56">
        <f t="shared" si="5"/>
        <v>18884.4</v>
      </c>
      <c r="G66" s="57">
        <f>4600+170+100-2190.6</f>
        <v>2679.4</v>
      </c>
      <c r="H66" s="57">
        <v>1557.2</v>
      </c>
      <c r="I66" s="57">
        <f>15244.9-597.1</f>
        <v>14647.8</v>
      </c>
      <c r="J66" s="57">
        <v>4580</v>
      </c>
      <c r="K66" s="57">
        <f t="shared" si="1"/>
        <v>14030</v>
      </c>
      <c r="L66" s="57">
        <v>4080</v>
      </c>
      <c r="M66" s="57">
        <v>650</v>
      </c>
      <c r="N66" s="57">
        <v>9300</v>
      </c>
      <c r="O66" s="55" t="s">
        <v>79</v>
      </c>
      <c r="P66" s="58"/>
      <c r="Q66" s="77"/>
      <c r="R66" s="82"/>
      <c r="S66" s="51">
        <f t="shared" si="2"/>
        <v>170.93379114727176</v>
      </c>
      <c r="T66" s="52">
        <f t="shared" si="3"/>
        <v>152.27289691722027</v>
      </c>
      <c r="U66" s="61"/>
      <c r="V66" s="57">
        <v>12560</v>
      </c>
      <c r="W66" s="5">
        <f t="shared" si="4"/>
        <v>32.48407643312102</v>
      </c>
    </row>
    <row r="67" spans="1:23" ht="15.75" customHeight="1" hidden="1">
      <c r="A67" s="60" t="s">
        <v>122</v>
      </c>
      <c r="B67" s="55"/>
      <c r="C67" s="57">
        <v>30938</v>
      </c>
      <c r="D67" s="57"/>
      <c r="E67" s="57">
        <f>SUM(E68:E69)</f>
        <v>31261.9</v>
      </c>
      <c r="F67" s="56">
        <f t="shared" si="5"/>
        <v>29154.3</v>
      </c>
      <c r="G67" s="57">
        <f>SUM(G68:G69)</f>
        <v>28472.8</v>
      </c>
      <c r="H67" s="57">
        <f>SUM(H68:H69)</f>
        <v>0</v>
      </c>
      <c r="I67" s="57">
        <f>SUM(I68:I69)</f>
        <v>681.5</v>
      </c>
      <c r="J67" s="57">
        <f>SUM(J68:J69)</f>
        <v>37673.5</v>
      </c>
      <c r="K67" s="57">
        <f t="shared" si="1"/>
        <v>33349</v>
      </c>
      <c r="L67" s="57">
        <f>SUM(L68:L69)</f>
        <v>33349</v>
      </c>
      <c r="M67" s="57">
        <f>SUM(M68:M69)</f>
        <v>0</v>
      </c>
      <c r="N67" s="57">
        <f>SUM(N68:N69)</f>
        <v>0</v>
      </c>
      <c r="O67" s="55" t="s">
        <v>80</v>
      </c>
      <c r="P67" s="58"/>
      <c r="Q67" s="77"/>
      <c r="R67" s="82"/>
      <c r="S67" s="51">
        <f t="shared" si="2"/>
        <v>132.3139979208227</v>
      </c>
      <c r="T67" s="52">
        <f t="shared" si="3"/>
        <v>117.1258183248574</v>
      </c>
      <c r="U67" s="61"/>
      <c r="V67" s="57">
        <f>SUM(V68:V69)</f>
        <v>16916.8</v>
      </c>
      <c r="W67" s="5">
        <f t="shared" si="4"/>
        <v>197.13539203631893</v>
      </c>
    </row>
    <row r="68" spans="1:23" ht="1.5" customHeight="1" hidden="1">
      <c r="A68" s="60" t="s">
        <v>81</v>
      </c>
      <c r="B68" s="55"/>
      <c r="C68" s="57"/>
      <c r="D68" s="57"/>
      <c r="E68" s="57">
        <v>20082.2</v>
      </c>
      <c r="F68" s="56">
        <f t="shared" si="5"/>
        <v>17974.6</v>
      </c>
      <c r="G68" s="57">
        <f>17103.1+10.6+179.4</f>
        <v>17293.1</v>
      </c>
      <c r="H68" s="57"/>
      <c r="I68" s="57">
        <v>681.5</v>
      </c>
      <c r="J68" s="57">
        <v>23991.8</v>
      </c>
      <c r="K68" s="57">
        <f t="shared" si="1"/>
        <v>20317</v>
      </c>
      <c r="L68" s="57">
        <v>20317</v>
      </c>
      <c r="M68" s="57"/>
      <c r="N68" s="57"/>
      <c r="O68" s="55"/>
      <c r="P68" s="58"/>
      <c r="Q68" s="77"/>
      <c r="R68" s="82"/>
      <c r="S68" s="51">
        <f t="shared" si="2"/>
        <v>138.7362589703408</v>
      </c>
      <c r="T68" s="52">
        <f t="shared" si="3"/>
        <v>117.48616500222633</v>
      </c>
      <c r="U68" s="61"/>
      <c r="V68" s="57">
        <v>9658.6</v>
      </c>
      <c r="W68" s="5">
        <f t="shared" si="4"/>
        <v>210.35139668274905</v>
      </c>
    </row>
    <row r="69" spans="1:23" ht="13.5" customHeight="1" hidden="1">
      <c r="A69" s="60" t="s">
        <v>82</v>
      </c>
      <c r="B69" s="55"/>
      <c r="C69" s="57"/>
      <c r="D69" s="57"/>
      <c r="E69" s="57">
        <v>11179.7</v>
      </c>
      <c r="F69" s="56">
        <f t="shared" si="5"/>
        <v>11179.7</v>
      </c>
      <c r="G69" s="57">
        <v>11179.7</v>
      </c>
      <c r="H69" s="57"/>
      <c r="I69" s="57"/>
      <c r="J69" s="57">
        <v>13681.7</v>
      </c>
      <c r="K69" s="57">
        <f t="shared" si="1"/>
        <v>13032</v>
      </c>
      <c r="L69" s="57">
        <v>13032</v>
      </c>
      <c r="M69" s="57"/>
      <c r="N69" s="57"/>
      <c r="O69" s="55"/>
      <c r="P69" s="58"/>
      <c r="Q69" s="77"/>
      <c r="R69" s="82"/>
      <c r="S69" s="51">
        <f t="shared" si="2"/>
        <v>122.37984919094428</v>
      </c>
      <c r="T69" s="52">
        <f t="shared" si="3"/>
        <v>116.5684231240552</v>
      </c>
      <c r="U69" s="61"/>
      <c r="V69" s="57">
        <v>7258.2</v>
      </c>
      <c r="W69" s="5">
        <f t="shared" si="4"/>
        <v>179.5486484252294</v>
      </c>
    </row>
    <row r="70" spans="1:23" ht="18" customHeight="1">
      <c r="A70" s="46" t="s">
        <v>72</v>
      </c>
      <c r="B70" s="47" t="s">
        <v>73</v>
      </c>
      <c r="C70" s="48"/>
      <c r="D70" s="48"/>
      <c r="E70" s="48"/>
      <c r="F70" s="49"/>
      <c r="G70" s="48"/>
      <c r="H70" s="48"/>
      <c r="I70" s="48"/>
      <c r="J70" s="48"/>
      <c r="K70" s="48"/>
      <c r="L70" s="48"/>
      <c r="M70" s="48"/>
      <c r="N70" s="48"/>
      <c r="O70" s="47"/>
      <c r="P70" s="50">
        <v>20</v>
      </c>
      <c r="Q70" s="76" t="s">
        <v>157</v>
      </c>
      <c r="R70" s="50">
        <v>220.47</v>
      </c>
      <c r="S70" s="51"/>
      <c r="T70" s="52"/>
      <c r="U70" s="61"/>
      <c r="V70" s="57"/>
      <c r="W70" s="5"/>
    </row>
    <row r="71" spans="1:23" ht="20.25" customHeight="1">
      <c r="A71" s="60" t="s">
        <v>78</v>
      </c>
      <c r="B71" s="55"/>
      <c r="C71" s="57"/>
      <c r="D71" s="57"/>
      <c r="E71" s="57"/>
      <c r="F71" s="56"/>
      <c r="G71" s="57"/>
      <c r="H71" s="57"/>
      <c r="I71" s="57"/>
      <c r="J71" s="57"/>
      <c r="K71" s="57"/>
      <c r="L71" s="57"/>
      <c r="M71" s="57"/>
      <c r="N71" s="57"/>
      <c r="O71" s="55" t="s">
        <v>79</v>
      </c>
      <c r="P71" s="58">
        <v>20</v>
      </c>
      <c r="Q71" s="77" t="s">
        <v>157</v>
      </c>
      <c r="R71" s="58">
        <v>220.47</v>
      </c>
      <c r="S71" s="51"/>
      <c r="T71" s="52"/>
      <c r="U71" s="61"/>
      <c r="V71" s="57"/>
      <c r="W71" s="5"/>
    </row>
    <row r="72" spans="1:23" ht="17.25" customHeight="1">
      <c r="A72" s="46" t="s">
        <v>134</v>
      </c>
      <c r="B72" s="47" t="s">
        <v>83</v>
      </c>
      <c r="C72" s="48">
        <f aca="true" t="shared" si="9" ref="C72:N72">SUM(C74:C76)</f>
        <v>2273</v>
      </c>
      <c r="D72" s="48">
        <f t="shared" si="9"/>
        <v>0</v>
      </c>
      <c r="E72" s="48">
        <f t="shared" si="9"/>
        <v>3527.3</v>
      </c>
      <c r="F72" s="48">
        <f t="shared" si="9"/>
        <v>3137.3</v>
      </c>
      <c r="G72" s="48">
        <f t="shared" si="9"/>
        <v>3137.3</v>
      </c>
      <c r="H72" s="48">
        <f t="shared" si="9"/>
        <v>0</v>
      </c>
      <c r="I72" s="48">
        <f t="shared" si="9"/>
        <v>0</v>
      </c>
      <c r="J72" s="48">
        <f t="shared" si="9"/>
        <v>3289</v>
      </c>
      <c r="K72" s="48">
        <f t="shared" si="9"/>
        <v>3120</v>
      </c>
      <c r="L72" s="48">
        <f t="shared" si="9"/>
        <v>3120</v>
      </c>
      <c r="M72" s="48">
        <f t="shared" si="9"/>
        <v>0</v>
      </c>
      <c r="N72" s="48">
        <f t="shared" si="9"/>
        <v>0</v>
      </c>
      <c r="O72" s="47"/>
      <c r="P72" s="50">
        <v>3350</v>
      </c>
      <c r="Q72" s="76" t="s">
        <v>158</v>
      </c>
      <c r="R72" s="87">
        <v>8954.75</v>
      </c>
      <c r="S72" s="51">
        <f t="shared" si="2"/>
        <v>104.8353679915851</v>
      </c>
      <c r="T72" s="52">
        <f t="shared" si="3"/>
        <v>99.4485704268001</v>
      </c>
      <c r="U72" s="63" t="e">
        <f>L72/L92*100</f>
        <v>#REF!</v>
      </c>
      <c r="V72" s="48">
        <f>SUM(V74:V76)</f>
        <v>1570.6</v>
      </c>
      <c r="W72" s="5">
        <f t="shared" si="4"/>
        <v>198.65019737679867</v>
      </c>
    </row>
    <row r="73" spans="1:23" ht="17.25" customHeight="1">
      <c r="A73" s="60" t="s">
        <v>120</v>
      </c>
      <c r="B73" s="55"/>
      <c r="C73" s="57">
        <v>4478</v>
      </c>
      <c r="D73" s="57"/>
      <c r="E73" s="57">
        <v>5358.2</v>
      </c>
      <c r="F73" s="56">
        <f>G73+H73+I73</f>
        <v>3072.6</v>
      </c>
      <c r="G73" s="57">
        <v>3072.6</v>
      </c>
      <c r="H73" s="57"/>
      <c r="I73" s="57"/>
      <c r="J73" s="57">
        <f>3106.5</f>
        <v>3106.5</v>
      </c>
      <c r="K73" s="57">
        <f>L73+M73+N73</f>
        <v>2700</v>
      </c>
      <c r="L73" s="57">
        <v>2700</v>
      </c>
      <c r="M73" s="57"/>
      <c r="N73" s="57"/>
      <c r="O73" s="55" t="s">
        <v>84</v>
      </c>
      <c r="P73" s="58">
        <v>3350</v>
      </c>
      <c r="Q73" s="77" t="s">
        <v>158</v>
      </c>
      <c r="R73" s="58">
        <v>8954.75</v>
      </c>
      <c r="S73" s="51"/>
      <c r="T73" s="52"/>
      <c r="U73" s="63"/>
      <c r="V73" s="48"/>
      <c r="W73" s="5"/>
    </row>
    <row r="74" spans="1:23" ht="0" customHeight="1" hidden="1">
      <c r="A74" s="60" t="s">
        <v>85</v>
      </c>
      <c r="B74" s="55"/>
      <c r="C74" s="57">
        <v>400</v>
      </c>
      <c r="D74" s="57"/>
      <c r="E74" s="57">
        <v>400</v>
      </c>
      <c r="F74" s="56">
        <f t="shared" si="5"/>
        <v>400</v>
      </c>
      <c r="G74" s="57">
        <v>400</v>
      </c>
      <c r="H74" s="57"/>
      <c r="I74" s="57"/>
      <c r="J74" s="57">
        <f>100+400</f>
        <v>500</v>
      </c>
      <c r="K74" s="57">
        <f t="shared" si="1"/>
        <v>400</v>
      </c>
      <c r="L74" s="57">
        <v>400</v>
      </c>
      <c r="M74" s="57"/>
      <c r="N74" s="57"/>
      <c r="O74" s="55" t="s">
        <v>86</v>
      </c>
      <c r="P74" s="58"/>
      <c r="Q74" s="77"/>
      <c r="R74" s="82"/>
      <c r="S74" s="51">
        <f t="shared" si="2"/>
        <v>125</v>
      </c>
      <c r="T74" s="52">
        <f t="shared" si="3"/>
        <v>100</v>
      </c>
      <c r="U74" s="61"/>
      <c r="V74" s="57">
        <v>275</v>
      </c>
      <c r="W74" s="5">
        <f t="shared" si="4"/>
        <v>145.45454545454547</v>
      </c>
    </row>
    <row r="75" spans="1:23" ht="15.75" customHeight="1" hidden="1">
      <c r="A75" s="60" t="s">
        <v>87</v>
      </c>
      <c r="B75" s="55"/>
      <c r="C75" s="57">
        <v>480</v>
      </c>
      <c r="D75" s="57"/>
      <c r="E75" s="57">
        <v>480</v>
      </c>
      <c r="F75" s="56">
        <f t="shared" si="5"/>
        <v>480</v>
      </c>
      <c r="G75" s="57">
        <v>480</v>
      </c>
      <c r="H75" s="57"/>
      <c r="I75" s="57"/>
      <c r="J75" s="57">
        <f>50+500</f>
        <v>550</v>
      </c>
      <c r="K75" s="57">
        <f t="shared" si="1"/>
        <v>480</v>
      </c>
      <c r="L75" s="57">
        <v>480</v>
      </c>
      <c r="M75" s="57"/>
      <c r="N75" s="57"/>
      <c r="O75" s="55" t="s">
        <v>88</v>
      </c>
      <c r="P75" s="58"/>
      <c r="Q75" s="77"/>
      <c r="R75" s="82"/>
      <c r="S75" s="51">
        <f t="shared" si="2"/>
        <v>114.58333333333333</v>
      </c>
      <c r="T75" s="52">
        <f t="shared" si="3"/>
        <v>100</v>
      </c>
      <c r="U75" s="61"/>
      <c r="V75" s="57">
        <v>313.3</v>
      </c>
      <c r="W75" s="5">
        <f t="shared" si="4"/>
        <v>153.20778806255984</v>
      </c>
    </row>
    <row r="76" spans="1:23" ht="25.5" customHeight="1" hidden="1">
      <c r="A76" s="60" t="s">
        <v>89</v>
      </c>
      <c r="B76" s="55"/>
      <c r="C76" s="57">
        <v>1393</v>
      </c>
      <c r="D76" s="57"/>
      <c r="E76" s="57">
        <v>2647.3</v>
      </c>
      <c r="F76" s="56">
        <f t="shared" si="5"/>
        <v>2257.3</v>
      </c>
      <c r="G76" s="57">
        <v>2257.3</v>
      </c>
      <c r="H76" s="57"/>
      <c r="I76" s="57"/>
      <c r="J76" s="57">
        <v>2239</v>
      </c>
      <c r="K76" s="57">
        <f t="shared" si="1"/>
        <v>2240</v>
      </c>
      <c r="L76" s="57">
        <v>2240</v>
      </c>
      <c r="M76" s="57"/>
      <c r="N76" s="57"/>
      <c r="O76" s="55" t="s">
        <v>90</v>
      </c>
      <c r="P76" s="58"/>
      <c r="Q76" s="77"/>
      <c r="R76" s="82"/>
      <c r="S76" s="51">
        <f t="shared" si="2"/>
        <v>99.18929694768084</v>
      </c>
      <c r="T76" s="52">
        <f t="shared" si="3"/>
        <v>99.23359766092233</v>
      </c>
      <c r="U76" s="61"/>
      <c r="V76" s="57">
        <v>982.3</v>
      </c>
      <c r="W76" s="5">
        <f t="shared" si="4"/>
        <v>228.03624147409144</v>
      </c>
    </row>
    <row r="77" spans="1:23" ht="19.5" customHeight="1">
      <c r="A77" s="46" t="s">
        <v>94</v>
      </c>
      <c r="B77" s="47">
        <v>1000</v>
      </c>
      <c r="C77" s="48" t="e">
        <f>SUM(#REF!)</f>
        <v>#REF!</v>
      </c>
      <c r="D77" s="48" t="e">
        <f>SUM(#REF!)</f>
        <v>#REF!</v>
      </c>
      <c r="E77" s="48">
        <f aca="true" t="shared" si="10" ref="E77:N77">SUM(E79:E79)</f>
        <v>0</v>
      </c>
      <c r="F77" s="48">
        <f t="shared" si="10"/>
        <v>0</v>
      </c>
      <c r="G77" s="48">
        <f t="shared" si="10"/>
        <v>0</v>
      </c>
      <c r="H77" s="48">
        <f t="shared" si="10"/>
        <v>0</v>
      </c>
      <c r="I77" s="48">
        <f t="shared" si="10"/>
        <v>0</v>
      </c>
      <c r="J77" s="48">
        <f t="shared" si="10"/>
        <v>0</v>
      </c>
      <c r="K77" s="48">
        <f t="shared" si="10"/>
        <v>0</v>
      </c>
      <c r="L77" s="48">
        <f t="shared" si="10"/>
        <v>0</v>
      </c>
      <c r="M77" s="48">
        <f t="shared" si="10"/>
        <v>0</v>
      </c>
      <c r="N77" s="48">
        <f t="shared" si="10"/>
        <v>0</v>
      </c>
      <c r="O77" s="47"/>
      <c r="P77" s="50">
        <v>10</v>
      </c>
      <c r="Q77" s="76"/>
      <c r="R77" s="50">
        <v>332</v>
      </c>
      <c r="S77" s="51"/>
      <c r="T77" s="52"/>
      <c r="U77" s="61"/>
      <c r="V77" s="57"/>
      <c r="W77" s="5"/>
    </row>
    <row r="78" spans="1:23" ht="19.5" customHeight="1">
      <c r="A78" s="54" t="s">
        <v>95</v>
      </c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55" t="s">
        <v>160</v>
      </c>
      <c r="P78" s="50"/>
      <c r="Q78" s="76"/>
      <c r="R78" s="58">
        <v>332</v>
      </c>
      <c r="S78" s="51"/>
      <c r="T78" s="52"/>
      <c r="U78" s="61"/>
      <c r="V78" s="57"/>
      <c r="W78" s="5"/>
    </row>
    <row r="79" spans="1:23" ht="0.75" customHeight="1" hidden="1">
      <c r="A79" s="60" t="s">
        <v>92</v>
      </c>
      <c r="B79" s="55"/>
      <c r="C79" s="57"/>
      <c r="D79" s="57"/>
      <c r="E79" s="57"/>
      <c r="F79" s="56">
        <f aca="true" t="shared" si="11" ref="F79:F89">G79+H79+I79</f>
        <v>0</v>
      </c>
      <c r="G79" s="57"/>
      <c r="H79" s="57"/>
      <c r="I79" s="57"/>
      <c r="J79" s="57"/>
      <c r="K79" s="57"/>
      <c r="L79" s="57"/>
      <c r="M79" s="57"/>
      <c r="N79" s="57"/>
      <c r="O79" s="55" t="s">
        <v>93</v>
      </c>
      <c r="P79" s="58"/>
      <c r="Q79" s="77"/>
      <c r="R79" s="82"/>
      <c r="S79" s="51" t="e">
        <f aca="true" t="shared" si="12" ref="S79:S92">J79/G79*100</f>
        <v>#DIV/0!</v>
      </c>
      <c r="T79" s="52"/>
      <c r="U79" s="61"/>
      <c r="V79" s="57"/>
      <c r="W79" s="5"/>
    </row>
    <row r="80" spans="1:23" ht="0" customHeight="1" hidden="1">
      <c r="A80" s="60" t="s">
        <v>95</v>
      </c>
      <c r="B80" s="55"/>
      <c r="C80" s="57">
        <v>6460</v>
      </c>
      <c r="D80" s="57"/>
      <c r="E80" s="57">
        <v>5800</v>
      </c>
      <c r="F80" s="56">
        <f t="shared" si="11"/>
        <v>6300</v>
      </c>
      <c r="G80" s="57">
        <f>5800+500</f>
        <v>6300</v>
      </c>
      <c r="H80" s="57"/>
      <c r="I80" s="57"/>
      <c r="J80" s="57">
        <v>7180</v>
      </c>
      <c r="K80" s="57">
        <f t="shared" si="1"/>
        <v>7180</v>
      </c>
      <c r="L80" s="57">
        <v>7180</v>
      </c>
      <c r="M80" s="57"/>
      <c r="N80" s="57"/>
      <c r="O80" s="55">
        <v>1001</v>
      </c>
      <c r="P80" s="58">
        <v>10</v>
      </c>
      <c r="Q80" s="77"/>
      <c r="R80" s="82"/>
      <c r="S80" s="51">
        <f t="shared" si="12"/>
        <v>113.96825396825396</v>
      </c>
      <c r="T80" s="52">
        <f aca="true" t="shared" si="13" ref="T80:T92">L80/G80*100</f>
        <v>113.96825396825396</v>
      </c>
      <c r="U80" s="61"/>
      <c r="V80" s="57">
        <v>3441.8</v>
      </c>
      <c r="W80" s="5">
        <f aca="true" t="shared" si="14" ref="W80:W92">L80/V80*100</f>
        <v>208.6117729095241</v>
      </c>
    </row>
    <row r="81" spans="1:23" ht="15" customHeight="1" hidden="1">
      <c r="A81" s="60" t="s">
        <v>96</v>
      </c>
      <c r="B81" s="55"/>
      <c r="C81" s="57">
        <v>25317</v>
      </c>
      <c r="D81" s="57"/>
      <c r="E81" s="57">
        <v>32596</v>
      </c>
      <c r="F81" s="56">
        <f t="shared" si="11"/>
        <v>34309.3</v>
      </c>
      <c r="G81" s="57">
        <v>142</v>
      </c>
      <c r="H81" s="57">
        <v>30586</v>
      </c>
      <c r="I81" s="57">
        <f>3360.8+220.5</f>
        <v>3581.3</v>
      </c>
      <c r="J81" s="57">
        <v>417.6</v>
      </c>
      <c r="K81" s="57">
        <f t="shared" si="1"/>
        <v>42185</v>
      </c>
      <c r="L81" s="57">
        <v>417.6</v>
      </c>
      <c r="M81" s="57">
        <v>38249</v>
      </c>
      <c r="N81" s="57">
        <v>3518.4</v>
      </c>
      <c r="O81" s="55">
        <v>1002</v>
      </c>
      <c r="P81" s="58"/>
      <c r="Q81" s="77"/>
      <c r="R81" s="82"/>
      <c r="S81" s="51">
        <f t="shared" si="12"/>
        <v>294.0845070422535</v>
      </c>
      <c r="T81" s="52"/>
      <c r="U81" s="61"/>
      <c r="V81" s="57">
        <v>14181.6</v>
      </c>
      <c r="W81" s="5">
        <f t="shared" si="14"/>
        <v>2.944660687087494</v>
      </c>
    </row>
    <row r="82" spans="1:23" ht="14.25" customHeight="1" hidden="1">
      <c r="A82" s="60" t="s">
        <v>97</v>
      </c>
      <c r="B82" s="55"/>
      <c r="C82" s="57"/>
      <c r="D82" s="57"/>
      <c r="E82" s="57"/>
      <c r="F82" s="56">
        <f t="shared" si="11"/>
        <v>0</v>
      </c>
      <c r="G82" s="57"/>
      <c r="H82" s="57"/>
      <c r="I82" s="57"/>
      <c r="J82" s="57"/>
      <c r="K82" s="57">
        <f aca="true" t="shared" si="15" ref="K82:K87">L82+M82+N82</f>
        <v>0</v>
      </c>
      <c r="L82" s="57"/>
      <c r="M82" s="57"/>
      <c r="N82" s="57"/>
      <c r="O82" s="55" t="s">
        <v>98</v>
      </c>
      <c r="P82" s="58"/>
      <c r="Q82" s="77"/>
      <c r="R82" s="82"/>
      <c r="S82" s="51" t="e">
        <f t="shared" si="12"/>
        <v>#DIV/0!</v>
      </c>
      <c r="T82" s="52" t="e">
        <f t="shared" si="13"/>
        <v>#DIV/0!</v>
      </c>
      <c r="U82" s="61"/>
      <c r="V82" s="57"/>
      <c r="W82" s="5" t="e">
        <f t="shared" si="14"/>
        <v>#DIV/0!</v>
      </c>
    </row>
    <row r="83" spans="1:23" ht="0" customHeight="1" hidden="1">
      <c r="A83" s="60" t="s">
        <v>99</v>
      </c>
      <c r="B83" s="55"/>
      <c r="C83" s="57">
        <v>9420</v>
      </c>
      <c r="D83" s="57"/>
      <c r="E83" s="57">
        <v>10380</v>
      </c>
      <c r="F83" s="56">
        <f t="shared" si="11"/>
        <v>19459.4</v>
      </c>
      <c r="G83" s="57">
        <v>10380</v>
      </c>
      <c r="H83" s="57">
        <v>9079.4</v>
      </c>
      <c r="I83" s="57"/>
      <c r="J83" s="57"/>
      <c r="K83" s="57">
        <f t="shared" si="15"/>
        <v>17092</v>
      </c>
      <c r="L83" s="57"/>
      <c r="M83" s="57">
        <f>1008+14548+1536</f>
        <v>17092</v>
      </c>
      <c r="N83" s="57"/>
      <c r="O83" s="55">
        <v>1004</v>
      </c>
      <c r="P83" s="58"/>
      <c r="Q83" s="77"/>
      <c r="R83" s="82"/>
      <c r="S83" s="51">
        <f t="shared" si="12"/>
        <v>0</v>
      </c>
      <c r="T83" s="52">
        <f t="shared" si="13"/>
        <v>0</v>
      </c>
      <c r="U83" s="61"/>
      <c r="V83" s="57">
        <v>6400.4</v>
      </c>
      <c r="W83" s="5">
        <f t="shared" si="14"/>
        <v>0</v>
      </c>
    </row>
    <row r="84" spans="1:23" ht="15.75" customHeight="1" hidden="1">
      <c r="A84" s="60" t="s">
        <v>123</v>
      </c>
      <c r="B84" s="55"/>
      <c r="C84" s="57">
        <v>24435</v>
      </c>
      <c r="D84" s="57">
        <v>-4551</v>
      </c>
      <c r="E84" s="57">
        <v>18065</v>
      </c>
      <c r="F84" s="56">
        <f t="shared" si="11"/>
        <v>18065</v>
      </c>
      <c r="G84" s="57"/>
      <c r="H84" s="57">
        <v>18065</v>
      </c>
      <c r="I84" s="57"/>
      <c r="J84" s="57">
        <v>300</v>
      </c>
      <c r="K84" s="57">
        <f t="shared" si="15"/>
        <v>22492</v>
      </c>
      <c r="L84" s="57">
        <v>261</v>
      </c>
      <c r="M84" s="57">
        <v>22231</v>
      </c>
      <c r="N84" s="57"/>
      <c r="O84" s="55">
        <v>1006</v>
      </c>
      <c r="P84" s="58"/>
      <c r="Q84" s="77"/>
      <c r="R84" s="82"/>
      <c r="S84" s="51"/>
      <c r="T84" s="52"/>
      <c r="U84" s="61"/>
      <c r="V84" s="57">
        <v>9504.4</v>
      </c>
      <c r="W84" s="5">
        <f t="shared" si="14"/>
        <v>2.7460965447582173</v>
      </c>
    </row>
    <row r="85" spans="1:23" ht="24" customHeight="1" hidden="1">
      <c r="A85" s="60" t="s">
        <v>100</v>
      </c>
      <c r="B85" s="55" t="s">
        <v>101</v>
      </c>
      <c r="C85" s="57"/>
      <c r="D85" s="57"/>
      <c r="E85" s="57">
        <v>4600</v>
      </c>
      <c r="F85" s="56">
        <f t="shared" si="11"/>
        <v>7600</v>
      </c>
      <c r="G85" s="57">
        <v>7600</v>
      </c>
      <c r="H85" s="57"/>
      <c r="I85" s="57"/>
      <c r="J85" s="57">
        <v>5257</v>
      </c>
      <c r="K85" s="57">
        <f t="shared" si="15"/>
        <v>5200</v>
      </c>
      <c r="L85" s="57">
        <f>4600+600</f>
        <v>5200</v>
      </c>
      <c r="M85" s="57"/>
      <c r="N85" s="57"/>
      <c r="O85" s="55" t="s">
        <v>101</v>
      </c>
      <c r="P85" s="58"/>
      <c r="Q85" s="77"/>
      <c r="R85" s="82"/>
      <c r="S85" s="51">
        <f t="shared" si="12"/>
        <v>69.17105263157895</v>
      </c>
      <c r="T85" s="52">
        <f t="shared" si="13"/>
        <v>68.42105263157895</v>
      </c>
      <c r="U85" s="61"/>
      <c r="V85" s="57">
        <v>3408.6</v>
      </c>
      <c r="W85" s="5">
        <f t="shared" si="14"/>
        <v>152.55530129672005</v>
      </c>
    </row>
    <row r="86" spans="1:23" ht="18.75" customHeight="1">
      <c r="A86" s="46" t="s">
        <v>91</v>
      </c>
      <c r="B86" s="47" t="s">
        <v>138</v>
      </c>
      <c r="C86" s="48">
        <f aca="true" t="shared" si="16" ref="C86:N86">SUM(C87:C89)</f>
        <v>114339</v>
      </c>
      <c r="D86" s="48">
        <f t="shared" si="16"/>
        <v>0</v>
      </c>
      <c r="E86" s="48">
        <f t="shared" si="16"/>
        <v>178445</v>
      </c>
      <c r="F86" s="48">
        <f t="shared" si="16"/>
        <v>146408.2</v>
      </c>
      <c r="G86" s="48">
        <f t="shared" si="16"/>
        <v>146408.2</v>
      </c>
      <c r="H86" s="48">
        <f t="shared" si="16"/>
        <v>0</v>
      </c>
      <c r="I86" s="48">
        <f t="shared" si="16"/>
        <v>0</v>
      </c>
      <c r="J86" s="48">
        <f t="shared" si="16"/>
        <v>186361.5</v>
      </c>
      <c r="K86" s="48">
        <f t="shared" si="16"/>
        <v>185337.5</v>
      </c>
      <c r="L86" s="48">
        <f t="shared" si="16"/>
        <v>186361.5</v>
      </c>
      <c r="M86" s="48">
        <f t="shared" si="16"/>
        <v>0</v>
      </c>
      <c r="N86" s="48">
        <f t="shared" si="16"/>
        <v>0</v>
      </c>
      <c r="O86" s="47"/>
      <c r="P86" s="50">
        <v>70</v>
      </c>
      <c r="Q86" s="76"/>
      <c r="R86" s="50">
        <v>316</v>
      </c>
      <c r="S86" s="51">
        <f t="shared" si="12"/>
        <v>127.28897698352961</v>
      </c>
      <c r="T86" s="52">
        <f t="shared" si="13"/>
        <v>127.28897698352961</v>
      </c>
      <c r="U86" s="53" t="e">
        <f>L86/L92*100</f>
        <v>#REF!</v>
      </c>
      <c r="V86" s="48">
        <f>SUM(V87:V90)</f>
        <v>39732.5</v>
      </c>
      <c r="W86" s="5">
        <f t="shared" si="14"/>
        <v>469.04045806329833</v>
      </c>
    </row>
    <row r="87" spans="1:23" ht="2.25" customHeight="1" hidden="1">
      <c r="A87" s="60" t="s">
        <v>102</v>
      </c>
      <c r="B87" s="55"/>
      <c r="C87" s="57">
        <v>114339</v>
      </c>
      <c r="D87" s="57"/>
      <c r="E87" s="57">
        <v>178445</v>
      </c>
      <c r="F87" s="56">
        <f t="shared" si="11"/>
        <v>146408.2</v>
      </c>
      <c r="G87" s="57">
        <v>146408.2</v>
      </c>
      <c r="H87" s="57"/>
      <c r="I87" s="57"/>
      <c r="J87" s="57">
        <v>185337.5</v>
      </c>
      <c r="K87" s="57">
        <f t="shared" si="15"/>
        <v>185337.5</v>
      </c>
      <c r="L87" s="57">
        <f>185337.5</f>
        <v>185337.5</v>
      </c>
      <c r="M87" s="57"/>
      <c r="N87" s="57"/>
      <c r="O87" s="55" t="s">
        <v>103</v>
      </c>
      <c r="P87" s="58"/>
      <c r="Q87" s="77"/>
      <c r="R87" s="58"/>
      <c r="S87" s="51">
        <f t="shared" si="12"/>
        <v>126.58956260646602</v>
      </c>
      <c r="T87" s="52">
        <f t="shared" si="13"/>
        <v>126.58956260646602</v>
      </c>
      <c r="U87" s="45"/>
      <c r="V87" s="57">
        <v>39732.5</v>
      </c>
      <c r="W87" s="5">
        <f t="shared" si="14"/>
        <v>466.46322280249166</v>
      </c>
    </row>
    <row r="88" spans="1:23" ht="15.75" customHeight="1" hidden="1">
      <c r="A88" s="60" t="s">
        <v>104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/>
      <c r="K88" s="57"/>
      <c r="L88" s="57"/>
      <c r="M88" s="57"/>
      <c r="N88" s="57"/>
      <c r="O88" s="55" t="s">
        <v>105</v>
      </c>
      <c r="P88" s="58"/>
      <c r="Q88" s="77"/>
      <c r="R88" s="58"/>
      <c r="S88" s="51"/>
      <c r="T88" s="52"/>
      <c r="U88" s="45"/>
      <c r="V88" s="57"/>
      <c r="W88" s="5"/>
    </row>
    <row r="89" spans="1:23" ht="16.5" customHeight="1" hidden="1">
      <c r="A89" s="60" t="s">
        <v>106</v>
      </c>
      <c r="B89" s="55"/>
      <c r="C89" s="57"/>
      <c r="D89" s="57"/>
      <c r="E89" s="57"/>
      <c r="F89" s="56">
        <f t="shared" si="11"/>
        <v>0</v>
      </c>
      <c r="G89" s="57"/>
      <c r="H89" s="57"/>
      <c r="I89" s="57"/>
      <c r="J89" s="57">
        <v>1024</v>
      </c>
      <c r="K89" s="57"/>
      <c r="L89" s="57">
        <v>1024</v>
      </c>
      <c r="M89" s="57"/>
      <c r="N89" s="57"/>
      <c r="O89" s="55" t="s">
        <v>107</v>
      </c>
      <c r="P89" s="58"/>
      <c r="Q89" s="77"/>
      <c r="R89" s="58"/>
      <c r="S89" s="51" t="e">
        <f t="shared" si="12"/>
        <v>#DIV/0!</v>
      </c>
      <c r="T89" s="52"/>
      <c r="U89" s="45"/>
      <c r="V89" s="57"/>
      <c r="W89" s="5"/>
    </row>
    <row r="90" spans="1:23" ht="18" customHeight="1">
      <c r="A90" s="60" t="s">
        <v>139</v>
      </c>
      <c r="B90" s="55"/>
      <c r="C90" s="57"/>
      <c r="D90" s="57"/>
      <c r="E90" s="57"/>
      <c r="F90" s="56"/>
      <c r="G90" s="57"/>
      <c r="H90" s="57"/>
      <c r="I90" s="57"/>
      <c r="J90" s="57"/>
      <c r="K90" s="57"/>
      <c r="L90" s="57"/>
      <c r="M90" s="57"/>
      <c r="N90" s="57"/>
      <c r="O90" s="55" t="s">
        <v>105</v>
      </c>
      <c r="P90" s="58">
        <v>70</v>
      </c>
      <c r="Q90" s="77"/>
      <c r="R90" s="58">
        <v>316</v>
      </c>
      <c r="S90" s="51" t="e">
        <f t="shared" si="12"/>
        <v>#DIV/0!</v>
      </c>
      <c r="T90" s="52" t="e">
        <f t="shared" si="13"/>
        <v>#DIV/0!</v>
      </c>
      <c r="U90" s="45"/>
      <c r="V90" s="57"/>
      <c r="W90" s="5"/>
    </row>
    <row r="91" spans="1:23" ht="0" customHeight="1" hidden="1">
      <c r="A91" s="64" t="s">
        <v>131</v>
      </c>
      <c r="B91" s="65"/>
      <c r="C91" s="66"/>
      <c r="D91" s="66"/>
      <c r="E91" s="66"/>
      <c r="F91" s="67"/>
      <c r="G91" s="66"/>
      <c r="H91" s="66"/>
      <c r="I91" s="66"/>
      <c r="J91" s="66"/>
      <c r="K91" s="66"/>
      <c r="L91" s="66"/>
      <c r="M91" s="66"/>
      <c r="N91" s="66"/>
      <c r="O91" s="65" t="s">
        <v>130</v>
      </c>
      <c r="P91" s="68"/>
      <c r="Q91" s="78"/>
      <c r="R91" s="83"/>
      <c r="S91" s="51"/>
      <c r="T91" s="52"/>
      <c r="U91" s="45"/>
      <c r="V91" s="57"/>
      <c r="W91" s="5"/>
    </row>
    <row r="92" spans="1:23" ht="21.75" customHeight="1" thickBot="1">
      <c r="A92" s="69" t="s">
        <v>108</v>
      </c>
      <c r="B92" s="70"/>
      <c r="C92" s="71" t="e">
        <f>SUM(C14+C33+C38+C51+C63+C72+#REF!+#REF!+C86)</f>
        <v>#REF!</v>
      </c>
      <c r="D92" s="71" t="e">
        <f>SUM(D14+D33+D38+D51+D63+D72+#REF!+#REF!+D86)</f>
        <v>#REF!</v>
      </c>
      <c r="E92" s="72" t="e">
        <f>SUM(E14+E33+E38+E51+E60+E63+E72+#REF!+#REF!+E86)</f>
        <v>#REF!</v>
      </c>
      <c r="F92" s="72" t="e">
        <f>SUM(F14+F33+F38+F51+F60+F63+F72+#REF!+#REF!+F86)</f>
        <v>#REF!</v>
      </c>
      <c r="G92" s="72" t="e">
        <f>SUM(G14+G33+G38+G51+G60+G63+G72+#REF!+#REF!+G86)</f>
        <v>#REF!</v>
      </c>
      <c r="H92" s="72" t="e">
        <f>SUM(H14+H33+H38+H51+H60+H63+H72+#REF!+#REF!+H86)</f>
        <v>#REF!</v>
      </c>
      <c r="I92" s="72" t="e">
        <f>SUM(I14+I33+I38+I51+I60+I63+I72+#REF!+#REF!+I86)</f>
        <v>#REF!</v>
      </c>
      <c r="J92" s="72" t="e">
        <f>SUM(J14+J33+J38+J51+J60+J63+J72+#REF!+#REF!+J86)</f>
        <v>#REF!</v>
      </c>
      <c r="K92" s="72" t="e">
        <f>SUM(K14+K33+K38+K51+K60+K63+K72+#REF!+#REF!+K86)</f>
        <v>#REF!</v>
      </c>
      <c r="L92" s="72" t="e">
        <f>SUM(L14+L33+L38+L51+L60+L63+L72+#REF!+#REF!+L86)</f>
        <v>#REF!</v>
      </c>
      <c r="M92" s="72" t="e">
        <f>SUM(M14+M33+M38+M51+M60+M63+M72+#REF!+#REF!+M86)</f>
        <v>#REF!</v>
      </c>
      <c r="N92" s="72" t="e">
        <f>SUM(N14+N33+N38+N51+N60+N63+N72+#REF!+#REF!+N86)</f>
        <v>#REF!</v>
      </c>
      <c r="O92" s="70"/>
      <c r="P92" s="73">
        <v>18086</v>
      </c>
      <c r="Q92" s="79">
        <v>209.459</v>
      </c>
      <c r="R92" s="85" t="s">
        <v>166</v>
      </c>
      <c r="S92" s="51" t="e">
        <f t="shared" si="12"/>
        <v>#REF!</v>
      </c>
      <c r="T92" s="52" t="e">
        <f t="shared" si="13"/>
        <v>#REF!</v>
      </c>
      <c r="U92" s="74" t="e">
        <f>SUM(U14:U87)</f>
        <v>#REF!</v>
      </c>
      <c r="V92" s="49" t="e">
        <f>SUM(V14+V33+V38+V51+V60+V63+V72+#REF!+#REF!+V86)</f>
        <v>#REF!</v>
      </c>
      <c r="W92" s="5" t="e">
        <f t="shared" si="14"/>
        <v>#REF!</v>
      </c>
    </row>
    <row r="93" spans="1:23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7">
        <v>63802.8</v>
      </c>
      <c r="S93" s="6"/>
      <c r="T93" s="7"/>
      <c r="U93" s="8"/>
      <c r="V93" s="9">
        <v>76369.2</v>
      </c>
      <c r="W93" s="10"/>
    </row>
    <row r="94" spans="1:22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5">
        <f>L94+M94+N94</f>
        <v>2437436.2</v>
      </c>
      <c r="S94" s="14"/>
      <c r="T94" s="17"/>
      <c r="U94" s="18"/>
      <c r="V94" s="19"/>
    </row>
    <row r="95" ht="7.5" customHeight="1">
      <c r="L95" s="21"/>
    </row>
    <row r="96" spans="1:17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</row>
    <row r="98" spans="1:17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</row>
    <row r="99" spans="1:17" ht="15" customHeight="1">
      <c r="A99" s="84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</row>
    <row r="100" spans="1:17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1:17" ht="12.75" customHeight="1">
      <c r="A102" s="30"/>
      <c r="B102" s="24"/>
      <c r="C102" s="2"/>
      <c r="D102" s="2"/>
      <c r="E102" s="2"/>
      <c r="O102" s="24"/>
      <c r="P102" s="24"/>
      <c r="Q102" s="24"/>
    </row>
    <row r="103" spans="2:17" ht="12.75">
      <c r="B103" s="24"/>
      <c r="C103" s="2"/>
      <c r="D103" s="2"/>
      <c r="E103" s="2"/>
      <c r="O103" s="24"/>
      <c r="P103" s="24"/>
      <c r="Q103" s="24"/>
    </row>
    <row r="104" spans="1:17" ht="15">
      <c r="A104" s="30"/>
      <c r="B104" s="24"/>
      <c r="C104" s="2"/>
      <c r="D104" s="2"/>
      <c r="E104" s="2"/>
      <c r="O104" s="24"/>
      <c r="P104" s="24"/>
      <c r="Q104" s="24"/>
    </row>
    <row r="105" spans="1:17" ht="15">
      <c r="A105" s="29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30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</sheetData>
  <sheetProtection/>
  <mergeCells count="30">
    <mergeCell ref="W10:W12"/>
    <mergeCell ref="R10:R12"/>
    <mergeCell ref="S10:S12"/>
    <mergeCell ref="P10:P12"/>
    <mergeCell ref="Q10:Q12"/>
    <mergeCell ref="T10:T12"/>
    <mergeCell ref="U10:U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2016-06-17T07:21:39Z</cp:lastPrinted>
  <dcterms:created xsi:type="dcterms:W3CDTF">2007-10-24T16:54:59Z</dcterms:created>
  <dcterms:modified xsi:type="dcterms:W3CDTF">2016-06-23T06:44:06Z</dcterms:modified>
  <cp:category/>
  <cp:version/>
  <cp:contentType/>
  <cp:contentStatus/>
</cp:coreProperties>
</file>