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612" windowWidth="19320" windowHeight="7020" tabRatio="845" firstSheet="1" activeTab="1"/>
  </bookViews>
  <sheets>
    <sheet name="Пр. 1" sheetId="1" state="hidden" r:id="rId1"/>
    <sheet name="Пр.3" sheetId="2" r:id="rId2"/>
    <sheet name="Пр.5" sheetId="3" state="hidden" r:id="rId3"/>
    <sheet name="Пр.9" sheetId="4" state="hidden" r:id="rId4"/>
    <sheet name="Пр. 8" sheetId="5" state="hidden" r:id="rId5"/>
    <sheet name="Пр.11." sheetId="6" r:id="rId6"/>
    <sheet name="Пр. 20" sheetId="7" state="hidden" r:id="rId7"/>
    <sheet name="Пр. 21" sheetId="8" r:id="rId8"/>
    <sheet name="Пр. 26" sheetId="9" state="hidden" r:id="rId9"/>
    <sheet name="Пр. 27" sheetId="10" state="hidden" r:id="rId10"/>
    <sheet name="Пр. 28" sheetId="11" state="hidden" r:id="rId11"/>
    <sheet name="Пр.27" sheetId="12" r:id="rId12"/>
    <sheet name="Пр. 48" sheetId="13" r:id="rId13"/>
  </sheets>
  <definedNames>
    <definedName name="_xlnm.Print_Titles" localSheetId="5">'Пр.11.'!$11:$12</definedName>
  </definedNames>
  <calcPr fullCalcOnLoad="1"/>
</workbook>
</file>

<file path=xl/sharedStrings.xml><?xml version="1.0" encoding="utf-8"?>
<sst xmlns="http://schemas.openxmlformats.org/spreadsheetml/2006/main" count="1110" uniqueCount="690">
  <si>
    <t>Муниципальное образование город Волхов</t>
  </si>
  <si>
    <t>Муниципальное образование Иссадское сельское поселение</t>
  </si>
  <si>
    <t>Итого:</t>
  </si>
  <si>
    <t>№ п/п</t>
  </si>
  <si>
    <t>(в редакции от                  2016 года №  )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</si>
  <si>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</si>
  <si>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</si>
  <si>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2016  год  по  объектам  Волховского муниципального района</t>
  </si>
  <si>
    <t>тыс.руб.</t>
  </si>
  <si>
    <t>Наименование объекта</t>
  </si>
  <si>
    <t>Годы           стр-ва</t>
  </si>
  <si>
    <t>Потребность районного бюджета</t>
  </si>
  <si>
    <t>План на 2016 год</t>
  </si>
  <si>
    <t>в том числе</t>
  </si>
  <si>
    <t>Обоснование</t>
  </si>
  <si>
    <t>Виды работ на 2016 год</t>
  </si>
  <si>
    <t>бюджет района</t>
  </si>
  <si>
    <t>областной бюджет</t>
  </si>
  <si>
    <t>Муниципальная программа "Развитие культуры в Волховском муниципальном районе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</si>
  <si>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</t>
  </si>
  <si>
    <t>МОБУДОД "ВДШИ"</t>
  </si>
  <si>
    <t>Предписание УФНС по надзору в сфере защиты прав потребителей и благополучия человека в Волховском районе</t>
  </si>
  <si>
    <t>Ремонтные работы в помещениях, замена входных дверей в здании, ремонт асфальтового покрытия, замена стояков отопления, ремонт полов, замена оконных блоков, замена водосточных труб</t>
  </si>
  <si>
    <t>МОБУДОД "ВДХШ"</t>
  </si>
  <si>
    <t>МОБУДОД "СДШИ"</t>
  </si>
  <si>
    <t>В целях безопасности.                                                 Предписание  ОНД Волховского района УНД ГУ МЧС России</t>
  </si>
  <si>
    <t>Устройство ограждения территории, замена дверей эвакуационные выходов, устройство крылец к эвакуационным выходам</t>
  </si>
  <si>
    <t>МОБУДОД "ПДШИ"</t>
  </si>
  <si>
    <t>Предписание  ОНД Волховского района УНД ГУ МЧС России</t>
  </si>
  <si>
    <t>Текущий ремонт здания</t>
  </si>
  <si>
    <t>МКУК "Волховская МРБ"</t>
  </si>
  <si>
    <t xml:space="preserve">В целях энергосбережения и предотвращения аварийной ситуации.                                                        </t>
  </si>
  <si>
    <t>Ремонт входного вестибюля и лестничного марша</t>
  </si>
  <si>
    <t>ИТОГО по подпрограмме</t>
  </si>
  <si>
    <t>ВСЕГО по программе</t>
  </si>
  <si>
    <t>Муниципальная программа Волховского муниципального района "Развитие физической культуры и спорта в Волховском муниципальном районе   на 2014 – 2018 годы"</t>
  </si>
  <si>
    <t>МОБУ "Новоладожская средняя общеобразовательная школа № 1"</t>
  </si>
  <si>
    <t>В соответствии с областной программой "Развитие физической культуры и спорта в Ленинградской области"</t>
  </si>
  <si>
    <t xml:space="preserve">Софинансирование работ по капитальному ремонту спортивной площадки </t>
  </si>
  <si>
    <t>Муниципальная программа  "Современное образование в Волховском муниципальном районе на 2014-2020 годы"</t>
  </si>
  <si>
    <t>Экспертиза сметной документации для участия в программе "Реновация старых школ"</t>
  </si>
  <si>
    <t xml:space="preserve">Экспертиза сметной документации для участия  в программе "Реновация старых школ" в 2017 году. </t>
  </si>
  <si>
    <t>Прокуратурой подано исковое заявление в суд от 18.11.2014 года. Устранение в срок до 01.09.2016 г.</t>
  </si>
  <si>
    <t>Установка стационарных теневых навесов на территории</t>
  </si>
  <si>
    <t>Предписание Госпожнадзора</t>
  </si>
  <si>
    <t>Роспотребнадзором подано исковое заявление в суд</t>
  </si>
  <si>
    <t>Восстановление асфальтового покрытия территории подъездов</t>
  </si>
  <si>
    <t xml:space="preserve">Ремонт системы отопления </t>
  </si>
  <si>
    <t>Предотвращение аварийной ситуации</t>
  </si>
  <si>
    <t>Ремонт кровли и фасада, замена линолеума на путях эвакуации, снос и обрезка аварийных деревьев</t>
  </si>
  <si>
    <t>МДОБУ "Детский сад № 17 "Сказка"</t>
  </si>
  <si>
    <t>Ремонт мягкой кровли старого здания с заменой парапета</t>
  </si>
  <si>
    <t>Ремонт кровли</t>
  </si>
  <si>
    <t>МДОБУ "Детский сад № 21 "Белочка"</t>
  </si>
  <si>
    <t xml:space="preserve">ИТОГО по подпрограмме </t>
  </si>
  <si>
    <t>МОБУ "Алексинская средняя школа"</t>
  </si>
  <si>
    <t>Предписание органов Госконтроля, предотвращение аварийной ситуации</t>
  </si>
  <si>
    <t>Замена  оконных блоков, линолеума на путях эвакуации, ремонт канализации</t>
  </si>
  <si>
    <t>МОБУ "Бережковская основная общеобразовательная школа "</t>
  </si>
  <si>
    <t>Строительство нового здания</t>
  </si>
  <si>
    <t>Разработка проектно-сметной документации, экспертиза ПСД, проведение текущего ремонта помещений, ремонт кровли</t>
  </si>
  <si>
    <t>МОБУ "Волховская средняя общеобразовательная школа № 1"</t>
  </si>
  <si>
    <t>Предписание Роспотребнадзора от 23.03.2015 г. № 23. Срок устранения до 01.03.2016 года.</t>
  </si>
  <si>
    <t>Ремонт обеденного зала и пищеблока</t>
  </si>
  <si>
    <t xml:space="preserve">Ремонт мягкой кровли </t>
  </si>
  <si>
    <t>МОБУ "Кисельнинская средняя общеобразовательная школа"</t>
  </si>
  <si>
    <t>Предписание Ростехнадзора от 12.09.2014 г. № 26-5648-32/ПР</t>
  </si>
  <si>
    <t>МОБУ "Пашская средняя общеобразовательная школа"</t>
  </si>
  <si>
    <t>МОБУ "Селивановская основная общеобразовательная школа"</t>
  </si>
  <si>
    <t>Софинансирование для участия в проекте партии "Единая Россия" по ремонту спортивных залов сельских школ, ремонт кровли</t>
  </si>
  <si>
    <t>МОБУ "Средняя общеобразовательная школа № 8 г.Волхова"</t>
  </si>
  <si>
    <t>Экспертиза сметной документации для участия в программе "Реновация старых школ" в 2017 году.                      Требования ОАО "ЛОТЭК"</t>
  </si>
  <si>
    <t>Замена узла теплоэнергии в соответствии с новым проектом, замена шиферной кровли, замена оконных блоков, замена внутренних коммуникаций водоснабжения, отопления, канализации, переоборудование ИТП                                                               Проектирование и монтаж теплообменников для обеспечения ГВС, обмерных работ по зданиям и межевание земельного участка для постановки на кадастровый учет, экспертиза сметной документации для участия в программе  "Реновация старых школ" в  2017 году</t>
  </si>
  <si>
    <t>МОБУ "Староладожская средняя общеобразовательная школа"</t>
  </si>
  <si>
    <t>Предписание Роспотребнадзора от 06.06.2015 г. № 87. Срок устранения до 01.08.2016 года</t>
  </si>
  <si>
    <t>Ремонт туалетных комнат, ремонт крыльца главного входа, замена линолеума, оборудование контейнерной площадки для мусора</t>
  </si>
  <si>
    <t>Решение суда от 18.12.2014 г. Срок исполнения до 01.09.2016 года</t>
  </si>
  <si>
    <t>МОБУ "Иссадская основная общеобразовательная школа"</t>
  </si>
  <si>
    <t>Софинансирование для участия в проекте партии "Единая Россия" по ремонту спортивных залов сельских школ</t>
  </si>
  <si>
    <t>МОБУ "Хваловская средняя общеобразовательная школа "</t>
  </si>
  <si>
    <t>Ремонт системы отопления в здании школы и дошкольных групп</t>
  </si>
  <si>
    <t>МОБУ ДОД "ДЮСШ" Волховского муниципального района</t>
  </si>
  <si>
    <t>В целях энергосбережения</t>
  </si>
  <si>
    <t>Ремонт фасада, отмостки, замена оконных блоков</t>
  </si>
  <si>
    <t xml:space="preserve">МОБУ ДОД "ДДЮТ" </t>
  </si>
  <si>
    <t>Ремонт потолка  2- го этажа, ремонт кабинетов здания начальной школ</t>
  </si>
  <si>
    <t>МКУ СРЦ "Радуга"</t>
  </si>
  <si>
    <t>Предписание  ТО Роспотребнадзора от 01.12.2014 г. № 113. Предписание пожнадзора от 16.11.2015 г. № 422/1/1</t>
  </si>
  <si>
    <t>Частичная замена аварийных участков системы горячего водоснабжения, косметический ремонт помещений, устройство контейнерной площадки, устройство ограждения на кровле, пожарная лестница</t>
  </si>
  <si>
    <t>МБУ "ЦСО"</t>
  </si>
  <si>
    <t>Замена оконных блоков, косметический ремонт комнат проживания</t>
  </si>
  <si>
    <t>МБУ "Реабилитационный центр"</t>
  </si>
  <si>
    <t>В целях безопасности и предотвращения аварийной ситуации. Предписание ТО Роспотребнадзора от 02.06.2015 г. № 91</t>
  </si>
  <si>
    <t>Устройство ограждения  территории, частичная замена аварийных участков системы горячего водоснабжения, косметический ремонт кабинетов.</t>
  </si>
  <si>
    <t>Строительство автомобильной дороги "Подъезд к дер. Козарево"</t>
  </si>
  <si>
    <t>Софинансирование строительства объекта</t>
  </si>
  <si>
    <t>Строительство автомобильной дороги "Подъезд к дер. Любыни"</t>
  </si>
  <si>
    <t>Решение Волховского городского суда.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</si>
  <si>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</si>
  <si>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</si>
  <si>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 xml:space="preserve">Получение исходных данных, проектирование, экспертиза проекта </t>
  </si>
  <si>
    <t>Строительство автомобильной дороги "Подъезд к дер.Горка-Воскресенская"</t>
  </si>
  <si>
    <t>Погашение кредиторской задолженности</t>
  </si>
  <si>
    <t>ВСЕГО непрограммные расходы</t>
  </si>
  <si>
    <t>ВСЕГО по адресной программе</t>
  </si>
  <si>
    <t>(приложение 26)</t>
  </si>
  <si>
    <t>Распределение иных межбюджетных трансфертов на реализацию мероприятий, направленных на безаварийную работу объектов теплоснабжения  городских и сельских поселений Волховского муниципального района на 2016 год</t>
  </si>
  <si>
    <t>Муниципальное образование Усадищенское сельское поселение</t>
  </si>
  <si>
    <t>(в редакции от            2016 года №   )</t>
  </si>
  <si>
    <t>Муниципальное образование Староладожское сельское поселение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</si>
  <si>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</si>
  <si>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</si>
  <si>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на мероприятия по формированию доступной среды жизнедеятельности для инвалидов в Ленинградской области</t>
  </si>
  <si>
    <t>на кадровое обеспечение экономики</t>
  </si>
  <si>
    <t xml:space="preserve">Предписание УФНС по надзору в сфере защиты прав потребителей и благополучия человека в Волховском районе.                                                                      </t>
  </si>
  <si>
    <t>Замена световых приборов уличного освещения, ремонт потолков в классах</t>
  </si>
  <si>
    <t>МБУДО "Волховская МШ им. Я.Сибелиуса"</t>
  </si>
  <si>
    <t>Предписание ТО Роспотребнадзора, предписание Госпожнадзора</t>
  </si>
  <si>
    <t>Ремонт учебных классов, гардероба 1-го этажа, оборудование раздевалки в классе хореографии, дополнительное освещение, замена линолеума в вестибюле, ремонт коридоров</t>
  </si>
  <si>
    <t>Ремонт пола и замена напольного покрытия, аварийный ремонт канализации, замена сантехоборудования в 2-х группах</t>
  </si>
  <si>
    <t>Аварийный акт обследования состояния кровли здания дошкольных групп</t>
  </si>
  <si>
    <t>Ремонт кровли здания дошкольных групп, устранение протечек в помещениях, устройство натяжных потолков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</si>
  <si>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самоуправления</t>
  </si>
  <si>
    <t>Муниципальное образование Вындиноостровское сельское поселение</t>
  </si>
  <si>
    <t>Муниципальное образование Потанинское сельское поселение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</si>
  <si>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</si>
  <si>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</si>
  <si>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2016 год</t>
  </si>
  <si>
    <t>Муниципальное образование Бережковское сельское поселение</t>
  </si>
  <si>
    <t>Муниципальное образование Кисельнинское сельское поселение</t>
  </si>
  <si>
    <t>Муниципальное образование Колчановское сельское поселение</t>
  </si>
  <si>
    <t>Муниципальное образование Сясьстройское городское поселение</t>
  </si>
  <si>
    <t>(в редакции от             2016 года №  )</t>
  </si>
  <si>
    <t>(приложение 27)</t>
  </si>
  <si>
    <t>Распределение иных межбюджетных трансфертов на реализацию мероприятий, направленных на безаварийную работу объектов водоснабжения и водоотведения  городских и сельских поселений Волховского муниципального района на 2016 год</t>
  </si>
  <si>
    <t>Муниципальное образование Селивановское сельское поселение</t>
  </si>
  <si>
    <t>Муниципальное образование Свирицкое сельское поселение</t>
  </si>
  <si>
    <t>Муниципальное образование Хваловское сельское поселение</t>
  </si>
  <si>
    <t>(в редакции от ________ 2016 года № _____)</t>
  </si>
  <si>
    <t>МДОБУ "Детский сад № 2 "Рябинка"</t>
  </si>
  <si>
    <t>МДОБУ "Детский сад №  "Искорка"</t>
  </si>
  <si>
    <t>МДОБУ "Детский сад № 9 "Радужка"</t>
  </si>
  <si>
    <t xml:space="preserve">МДОБУ "Детский сад № 10 "Светлячок" </t>
  </si>
  <si>
    <t xml:space="preserve">МДОБУ "Детский сад № 5 "Аистенок" </t>
  </si>
  <si>
    <t>МДОБУ "Детский сад № 12 "</t>
  </si>
  <si>
    <t>МДОБУ "Детский сад № 20 комбинированного вида" с.Старая Ладога</t>
  </si>
  <si>
    <t>МОБУ "Волховская городская гимназия № 3 им.Героя Советского Союза Александра Лукьянова"</t>
  </si>
  <si>
    <t>МОБУ "Волховская средняя общеобразовательная школа № 6"</t>
  </si>
  <si>
    <t>МОБУ "Сясьстройская СОШ № 2"</t>
  </si>
  <si>
    <t>МОБУ "Сясьстройская СОШ № 1"</t>
  </si>
  <si>
    <t>(приложение 48)</t>
  </si>
  <si>
    <t>(в редакции от                2016 года №  )</t>
  </si>
  <si>
    <t>(приложение 8)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</si>
  <si>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2016 год</t>
  </si>
  <si>
    <t>КЦСР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</si>
  <si>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</si>
  <si>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</si>
  <si>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</si>
  <si>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</si>
  <si>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</si>
  <si>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</si>
  <si>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</si>
  <si>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</si>
  <si>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</si>
  <si>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</si>
  <si>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</si>
  <si>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ВСЕГО МЕЖБЮДЖЕТНЫХ ТРАНСФЕРТОВ</t>
  </si>
  <si>
    <t>(в редакции от      2016 года №  )</t>
  </si>
  <si>
    <t>(приложение 28)</t>
  </si>
  <si>
    <t>Распределение иных межбюджетных трансфертов на предоставление бюджетных инвестиций в объекты капитального строительства собственности  городских и сельских поселений Волховского муниципального района на 2016 год</t>
  </si>
  <si>
    <t>(в редакции от                  2016 года №   )</t>
  </si>
  <si>
    <t>(приложение 1)</t>
  </si>
  <si>
    <t>Источники внутреннего финансирования дефицита  районного бюджета Волховского муниципального района Ленинградской области на 2016 год</t>
  </si>
  <si>
    <t>НАИМЕНОВАНИЕ</t>
  </si>
  <si>
    <t xml:space="preserve">сумма 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</si>
  <si>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</si>
  <si>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</si>
  <si>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</si>
  <si>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</si>
  <si>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</si>
  <si>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</si>
  <si>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</si>
  <si>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</si>
  <si>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</si>
  <si>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</si>
  <si>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</si>
  <si>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</si>
  <si>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</si>
  <si>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</si>
  <si>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</si>
  <si>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</si>
  <si>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</si>
  <si>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</si>
  <si>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</si>
  <si>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</si>
  <si>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</si>
  <si>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</si>
  <si>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</si>
  <si>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</si>
  <si>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</si>
  <si>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</si>
  <si>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Директор МКУСиЗ _____________________В.А.Карполь</t>
  </si>
  <si>
    <t>Устройство кабинок в туалетных комнатах. Экспертиза сметной документации для участия в программе "Реновация старых школ", ремонт кровли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</si>
  <si>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</si>
  <si>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</si>
  <si>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</si>
  <si>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</si>
  <si>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2 02 02051 05 0000 151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</si>
  <si>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</si>
  <si>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</si>
  <si>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</si>
  <si>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</si>
  <si>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</si>
  <si>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 "Почетный донор России"</t>
  </si>
  <si>
    <t>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</si>
  <si>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</si>
  <si>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</si>
  <si>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</si>
  <si>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</si>
  <si>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</si>
  <si>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</si>
  <si>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</si>
  <si>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</si>
  <si>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</si>
  <si>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</si>
  <si>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</si>
  <si>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</si>
  <si>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</si>
  <si>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2 02 03070 050000 151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</si>
  <si>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</si>
  <si>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2 02 03 090 05 0000 151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</si>
  <si>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последющих детей до достижения ребенком возраста трех лет</t>
  </si>
  <si>
    <t>2 02 03122 05 0000151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</si>
  <si>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</si>
  <si>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2 02 03123 05 0000151</t>
  </si>
  <si>
    <t>Субвенции бюджетам муниципальных районов на осуществление переданного полномочия Российской Федерации по предоставлению отдельных мер социальной поддержки граждан, подвергших воздействию радиации</t>
  </si>
  <si>
    <t>2 02 03999 05 0000 151</t>
  </si>
  <si>
    <t>Прочие субвенции бюджетам муниципальных районов</t>
  </si>
  <si>
    <t>2 02 04012 05 0000 151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</si>
  <si>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</si>
  <si>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</si>
  <si>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</si>
  <si>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</si>
  <si>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</si>
  <si>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</si>
  <si>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</si>
  <si>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</si>
  <si>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муниципльнх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</si>
  <si>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</si>
  <si>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</si>
  <si>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2 02 02008 05 0000 151</t>
  </si>
  <si>
    <t>Субсидии бюджетам муниципальных районов на обеспечение жильем молодых семей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</si>
  <si>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</si>
  <si>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</si>
  <si>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</si>
  <si>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</si>
  <si>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</si>
  <si>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</si>
  <si>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</si>
  <si>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</si>
  <si>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государственную регистрацию актов гражданского состояния</t>
  </si>
  <si>
    <t xml:space="preserve">2 02 03007 05 0000 151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</si>
  <si>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</si>
  <si>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</si>
  <si>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</si>
  <si>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2 02 03077 05 0000 151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</si>
  <si>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</si>
  <si>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</si>
  <si>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2 02 04034 05 0000 151</t>
  </si>
  <si>
    <t>Межбюджетные трансферты, передаваемые бюджетам муниципальных районов из бюджетов поселений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</si>
  <si>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</si>
  <si>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</si>
  <si>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</si>
  <si>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</si>
  <si>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</si>
  <si>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</si>
  <si>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</si>
  <si>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</si>
  <si>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</si>
  <si>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</si>
  <si>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</si>
  <si>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</si>
  <si>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</si>
  <si>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</si>
  <si>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</si>
  <si>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</si>
  <si>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</si>
  <si>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</si>
  <si>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</si>
  <si>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2 02 01001 05 0000 151</t>
  </si>
  <si>
    <t xml:space="preserve">2 02 01009 05 0000 151 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</si>
  <si>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</si>
  <si>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</si>
  <si>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</si>
  <si>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</si>
  <si>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</si>
  <si>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</si>
  <si>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</si>
  <si>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заключенин договоров аренды указанных земельных участков </t>
  </si>
  <si>
    <t>1 11 05013 10 2000 120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</si>
  <si>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заключенин договоров аренды указанных земельных участков (пени и прценты по соответствующему платежу)</t>
  </si>
  <si>
    <t>1 11 05013 10 3000 120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</si>
  <si>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заключенин договоров аренды указанных земельных участков (суммы денежных взысканий (штрафов) по соответствующему платежу)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</si>
  <si>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</si>
  <si>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</si>
  <si>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</si>
  <si>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</si>
  <si>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Доходы от сдачи в аренду имущества, составляющего казну муниципальных районов  (за исключением земельных участков) (пени и прценты по соответствующему платежу)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</si>
  <si>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</si>
  <si>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</si>
  <si>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</si>
  <si>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</si>
  <si>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</si>
  <si>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</si>
  <si>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1 14 02052 05 0000 440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</si>
  <si>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</si>
  <si>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</si>
  <si>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</si>
  <si>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</si>
  <si>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</si>
  <si>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</si>
  <si>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</si>
  <si>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</si>
  <si>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прценты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</si>
  <si>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</si>
  <si>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</si>
  <si>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</si>
  <si>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земедь (или)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</si>
  <si>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1 17 05050 05 0000 180 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</si>
  <si>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</si>
  <si>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</si>
  <si>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</si>
  <si>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2 02 04014 05 0000 151 </t>
  </si>
  <si>
    <t>Комитет по образованию администрации Волховского муниципального района</t>
  </si>
  <si>
    <t xml:space="preserve">2 02 03029 05 0000 151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</si>
  <si>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</si>
  <si>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Муниципальное казенное учреждение "Волховский центр финансово-бухгалтерского обслуживания" администрации Волховского муниципального района Ленинградской области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</si>
  <si>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</si>
  <si>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</si>
  <si>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Муниципальное казенное учреждение "Центр образования Волховского района"</t>
  </si>
  <si>
    <t>Прочие доходы от оказания платных услуг (работ) получателям  средств бюджетов муниципальных районов</t>
  </si>
  <si>
    <t>2 02 02104 05 0000 151</t>
  </si>
  <si>
    <t>Субсидии бюджетам муниципальных районов на организацию дистанционного обучения инвалидов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</si>
  <si>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</si>
  <si>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</si>
  <si>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2 02  02215 05 0000 151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</si>
  <si>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для занятий физической культурой и спортом 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</si>
  <si>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</si>
  <si>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</si>
  <si>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 xml:space="preserve">от   22декабря  2015 года №74    </t>
  </si>
  <si>
    <t>2 04 05010 05 0000 180</t>
  </si>
  <si>
    <t>Предоставление негосударственным организациям грантов для получателей средств бюджетов муниципальных районов</t>
  </si>
  <si>
    <t>Судебная система</t>
  </si>
  <si>
    <t xml:space="preserve">от 22 декабря 2015 года № 74  </t>
  </si>
  <si>
    <t>0410</t>
  </si>
  <si>
    <t>Связь и информатика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</si>
  <si>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</si>
  <si>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</si>
  <si>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</si>
  <si>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на обеспечение мер соц.поддержки учащихся общеобраз.организаций из многодет (прием)семей, бесплатный проезд на внутригородском транспорте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</si>
  <si>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</si>
  <si>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</si>
  <si>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</si>
  <si>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содействие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</si>
  <si>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</si>
  <si>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</si>
  <si>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-реализация программ начального общего, основного общего, среднего общего образования в общеобразовательных организациях</t>
  </si>
  <si>
    <t xml:space="preserve">- субвенции по распоряжению земельными участками, государственная собственность на которые не разграничена </t>
  </si>
  <si>
    <t>-  за счет средств федерального бюджета</t>
  </si>
  <si>
    <t>на реновацию организаций общего образования</t>
  </si>
  <si>
    <t xml:space="preserve">- на подготовку и проведение мероприятий, посвященных Дню образования Ленинградской области </t>
  </si>
  <si>
    <t>1102</t>
  </si>
  <si>
    <t>Массовый спорт</t>
  </si>
  <si>
    <t xml:space="preserve">- на осуществление выплат по компенсации части родительской платы </t>
  </si>
  <si>
    <t>Иные межбюджетные трансферты на реализацию мероприятий по строительству и реконструкции спортивных объектов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</si>
  <si>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</si>
  <si>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</si>
  <si>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</si>
  <si>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 xml:space="preserve">БЕЗВОЗМЕЗДНЫЕ ПОСТУПЛЕНИЯ ОТ НЕГОСУДАРСТВЕННЫХ ОРГАНИЗАЦИЙ
</t>
  </si>
  <si>
    <t xml:space="preserve">2 04 05010 05 0000 180
</t>
  </si>
  <si>
    <t>2 04 00000 00 0000 180</t>
  </si>
  <si>
    <t>Иные межбюджетные трансферты бюджетам муниципальных образований</t>
  </si>
  <si>
    <t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госудрственной поддержки</t>
  </si>
  <si>
    <t>Иные межбюджетные трансферты на проектирование, строительство и реконструкцию объектов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</si>
  <si>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</si>
  <si>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2 02 04 025 05 0000 151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</si>
  <si>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</si>
  <si>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</si>
  <si>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</si>
  <si>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>на обеспечение выплат стимулирующего характера работникам муниципальных учреждений культуры</t>
  </si>
  <si>
    <t>на государственную поддержку малого и среднего предпринимательства, включая крестьянские (фермерские) хозяйства</t>
  </si>
  <si>
    <t>на разработку и актуализацию документов стратегического планирования муниципальных образований Ленинградской области</t>
  </si>
  <si>
    <t xml:space="preserve">2 02 02215 05 0000 151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</si>
  <si>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</si>
  <si>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предоставление социального обслуживания населения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</si>
  <si>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</si>
  <si>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>Иные межбюджетные трансферты на мероприятия, направленные на безаварийную работу объектов водоснабжения и водоотведения</t>
  </si>
  <si>
    <t>Наименование поселения</t>
  </si>
  <si>
    <t>Сумма, тыс.руб.</t>
  </si>
  <si>
    <t>0503</t>
  </si>
  <si>
    <t>Благоустройство</t>
  </si>
  <si>
    <t>Прочие межбюджетные трансферты общего характера</t>
  </si>
  <si>
    <t>1403</t>
  </si>
  <si>
    <t>0600</t>
  </si>
  <si>
    <t>0409</t>
  </si>
  <si>
    <t>Дорожное хозяйство (дорожные фонды)</t>
  </si>
  <si>
    <t>Охрана окружающей среды</t>
  </si>
  <si>
    <t>0605</t>
  </si>
  <si>
    <t>Другие вопросы в области охраны окружающей среды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</si>
  <si>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</si>
  <si>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 xml:space="preserve">от 22  декабря  2015 года № 74   </t>
  </si>
  <si>
    <t>Иные межбюджетные трансферты на  софинансирование строительства и капитального ремонта спортивных площадок</t>
  </si>
  <si>
    <t>0102</t>
  </si>
  <si>
    <t>Функционирование высшего должностного лица субъекта Российской Федерации и муниципального образования</t>
  </si>
  <si>
    <t>Бюджет всего (тыс.руб.) проект</t>
  </si>
  <si>
    <t>Бюджет
(тысяч рублей) утверждено</t>
  </si>
  <si>
    <t>Бюджет
(тысяч рублей) проект</t>
  </si>
  <si>
    <t>Отклонение
(тысяч рублей)</t>
  </si>
  <si>
    <t xml:space="preserve">от     22 декабря 2015 года № 74  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</si>
  <si>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</si>
  <si>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2016 год</t>
  </si>
  <si>
    <t>код бюджетной</t>
  </si>
  <si>
    <t>ИСТОЧНИК ДОХОДОВ</t>
  </si>
  <si>
    <t>классификации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</si>
  <si>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</si>
  <si>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</si>
  <si>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</si>
  <si>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</si>
  <si>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</si>
  <si>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</si>
  <si>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</si>
  <si>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</si>
  <si>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</si>
  <si>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</si>
  <si>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</si>
  <si>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</si>
  <si>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</si>
  <si>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</si>
  <si>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</si>
  <si>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</si>
  <si>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</si>
  <si>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</si>
  <si>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</si>
  <si>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</si>
  <si>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</si>
  <si>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</si>
  <si>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</si>
  <si>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</si>
  <si>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</si>
  <si>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</si>
  <si>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</si>
  <si>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</si>
  <si>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</si>
  <si>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</si>
  <si>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</si>
  <si>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</si>
  <si>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</si>
  <si>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</si>
  <si>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</si>
  <si>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</si>
  <si>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</si>
  <si>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 на 2014-2020 годы"</t>
  </si>
  <si>
    <t>110</t>
  </si>
  <si>
    <t>Всего расходов</t>
  </si>
  <si>
    <t>0801</t>
  </si>
  <si>
    <t>Культура</t>
  </si>
  <si>
    <t>0702</t>
  </si>
  <si>
    <t>Общее образование</t>
  </si>
  <si>
    <t>1101</t>
  </si>
  <si>
    <t>Физическая культура</t>
  </si>
  <si>
    <t>115</t>
  </si>
  <si>
    <t>119</t>
  </si>
  <si>
    <t>0501</t>
  </si>
  <si>
    <t>Жилищное хозяйство</t>
  </si>
  <si>
    <t>117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</si>
  <si>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</si>
  <si>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</si>
  <si>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</si>
  <si>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</si>
  <si>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</si>
  <si>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1002</t>
  </si>
  <si>
    <t>Социальное обслуживание населения</t>
  </si>
  <si>
    <t>Транспорт</t>
  </si>
  <si>
    <t>Пенсионное обеспечение</t>
  </si>
  <si>
    <t>0104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</si>
  <si>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</si>
  <si>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</si>
  <si>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</si>
  <si>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</si>
  <si>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</si>
  <si>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</si>
  <si>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</t>
  </si>
  <si>
    <t>решением Совета депутатов</t>
  </si>
  <si>
    <t>УТВЕРЖДЕНО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</si>
  <si>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</si>
  <si>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</si>
  <si>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</si>
  <si>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</si>
  <si>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111</t>
  </si>
  <si>
    <t>Дошкольное образование</t>
  </si>
  <si>
    <t>0701</t>
  </si>
  <si>
    <t>112</t>
  </si>
  <si>
    <t>Охрана семьи и детства</t>
  </si>
  <si>
    <t>1004</t>
  </si>
  <si>
    <t>0502</t>
  </si>
  <si>
    <t>Коммунальное хозяйство</t>
  </si>
  <si>
    <t>0309</t>
  </si>
  <si>
    <t>1003</t>
  </si>
  <si>
    <t>Социальное обеспечение населения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</si>
  <si>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</si>
  <si>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</si>
  <si>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</si>
  <si>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</si>
  <si>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</si>
  <si>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</si>
  <si>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</si>
  <si>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</si>
  <si>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</si>
  <si>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</si>
  <si>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</si>
  <si>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</si>
  <si>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</si>
  <si>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</si>
  <si>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</si>
  <si>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</si>
  <si>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(приложение 5)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</si>
  <si>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2016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</si>
  <si>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</si>
  <si>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</si>
  <si>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</si>
  <si>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</si>
  <si>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</si>
  <si>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 2 02 01001 05 0000 151</t>
  </si>
  <si>
    <t>Дотации бюджетам муниципальных районов на выравнивание бюджетной обеспеченности</t>
  </si>
  <si>
    <t>2 02 01003 05 0000 151</t>
  </si>
  <si>
    <t>0707</t>
  </si>
  <si>
    <t>Молодежная политика и оздоровление детей</t>
  </si>
  <si>
    <t>0111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</si>
  <si>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</si>
  <si>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</si>
  <si>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</t>
  </si>
  <si>
    <t>2 02 02999 05 0000 151</t>
  </si>
  <si>
    <t>Прочие субсидии</t>
  </si>
  <si>
    <t>на строительство и капитальный ремонт плоскостных спортивных сооружений и стадионов</t>
  </si>
  <si>
    <t>на организацию отдыха и оздоровления детей и подростков</t>
  </si>
  <si>
    <t>на организацию библиотечного обслуживания населения, создание условий для организации досуга, развития местного традиционного народного художественного творчества, сохранение, возрождение и развитие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</si>
  <si>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</si>
  <si>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</si>
  <si>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</si>
  <si>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</si>
  <si>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2 02 03003 05 0000 151</t>
  </si>
  <si>
    <t>на государственную регистрацию актов гражданского состояния</t>
  </si>
  <si>
    <t>2 02 03007 05 0000 151</t>
  </si>
  <si>
    <t>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</si>
  <si>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</si>
  <si>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</si>
  <si>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на выплату единовременного пособия при всех формах устройства детей, лишенных родительского попечения, в семью</t>
  </si>
  <si>
    <t>- реализация программ дошкольного образования</t>
  </si>
  <si>
    <t>- на исполнение полномочий по выплате компенсации части родительской платы</t>
  </si>
  <si>
    <t>- на организацию опеки и попечительства ОБ</t>
  </si>
  <si>
    <t>- на вознаграждение, причитающиеся приемному родителю</t>
  </si>
  <si>
    <t>- на питание обучающихся в общеобразовательных учреждениях</t>
  </si>
  <si>
    <t>- по подготовке граждан, желающих принять на воспитание в свою семью ребенка, оставшегося без попечения родителей</t>
  </si>
  <si>
    <t>- на содержание  детей-сирот и детей, оставшихся без попечения родителей, в семьях опекунов (попечителей) и приемных семьях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</si>
  <si>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</si>
  <si>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>-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</si>
  <si>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>- обеспечение постинтернатного сопровождения детей-сирот</t>
  </si>
  <si>
    <t>-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</si>
  <si>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</si>
  <si>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</si>
  <si>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в сфере профилактики безнадзорности и правонарушений несовершеннолетних</t>
  </si>
  <si>
    <t>- в сфере административных правоотношений</t>
  </si>
  <si>
    <t>- на передачу полномочий в сфере жилищных отношений</t>
  </si>
  <si>
    <t>-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</si>
  <si>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- на предоставление гражданам ЕДВ на проведение капитального ремонта ИЖД</t>
  </si>
  <si>
    <t>- по расчету и предоставлению дотаций бюджетам поселений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</si>
  <si>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</si>
  <si>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организацию социальной помощи и социальной защиты населения</t>
  </si>
  <si>
    <t>- в сфере архивного дела</t>
  </si>
  <si>
    <t>2 02 03070 05 0000 151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</si>
  <si>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</si>
  <si>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- за счет средств областного бюджета</t>
  </si>
  <si>
    <t>- за счет средств федерального бюджета</t>
  </si>
  <si>
    <t>2 02 03119 05 0000 151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</si>
  <si>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</si>
  <si>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2 02 04000 00 0000 151</t>
  </si>
  <si>
    <t xml:space="preserve"> 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</si>
  <si>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</si>
  <si>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</si>
  <si>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</si>
  <si>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трансферты, передаваемые бюджетам муниципальных районов</t>
  </si>
  <si>
    <t>- на осуществление возложенных полномочий МО город Волхов</t>
  </si>
  <si>
    <t>(в редакции от  2016 года № )</t>
  </si>
  <si>
    <t>-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пользования,городского и пригородного сообщения</t>
  </si>
  <si>
    <t xml:space="preserve">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</si>
  <si>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</si>
  <si>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</si>
  <si>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на развитие кадрового потенциала системы дошкольного, общего и дополнительного образования</t>
  </si>
  <si>
    <t xml:space="preserve">на укрепление материально-технической базы учреждений общего образования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</si>
  <si>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</si>
  <si>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1 14 06300 00 0000 430</t>
  </si>
  <si>
    <t>Профессиональная подготовка, переподготовка и повышение квалификации</t>
  </si>
  <si>
    <t>0705</t>
  </si>
  <si>
    <t>на укрепление материально-технической базы учреждений дополнительного образования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</si>
  <si>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</si>
  <si>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</si>
  <si>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</si>
  <si>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</si>
  <si>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</si>
  <si>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2016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</si>
  <si>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</si>
  <si>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</si>
  <si>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</si>
  <si>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</si>
  <si>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</si>
  <si>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1 13 02995 05 0000 130</t>
  </si>
  <si>
    <t>Прочие доходы от компенсации затрат бюджетов муниципальных районов</t>
  </si>
  <si>
    <t>1 16 33050 05 0000 140</t>
  </si>
  <si>
    <t>Непрограммные расходы</t>
  </si>
  <si>
    <t>1001</t>
  </si>
  <si>
    <t>114</t>
  </si>
  <si>
    <t>118</t>
  </si>
  <si>
    <t>120</t>
  </si>
  <si>
    <t>Совет депутатов Волховского муниципального района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</si>
  <si>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</si>
  <si>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</si>
  <si>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</si>
  <si>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</si>
  <si>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</si>
  <si>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</si>
  <si>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</si>
  <si>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</si>
  <si>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</si>
  <si>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</si>
  <si>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</si>
  <si>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0700</t>
  </si>
  <si>
    <t>0800</t>
  </si>
  <si>
    <t>1100</t>
  </si>
  <si>
    <t>1400</t>
  </si>
  <si>
    <t>1401</t>
  </si>
  <si>
    <t>Культура, кинематография</t>
  </si>
  <si>
    <t>Физическая культура и спорт</t>
  </si>
  <si>
    <t>Волховского муниципального района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</si>
  <si>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</si>
  <si>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</si>
  <si>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</si>
  <si>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</si>
  <si>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</si>
  <si>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</si>
  <si>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</si>
  <si>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</si>
  <si>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Дотации на выравнивание бюджетной обеспеченности субъектов Российской Федерации и муниципальных образований</t>
  </si>
  <si>
    <t>113</t>
  </si>
  <si>
    <t>Наименование раздела и подраздела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</si>
  <si>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</si>
  <si>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Волховского муниципального района "Безопасность Волховского муниципального района на 2014-2018 годы"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</si>
  <si>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</si>
  <si>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</si>
  <si>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 xml:space="preserve">Подпрограмма "Развитие дополнительного образования в Волховском муниципальном районе" 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</si>
  <si>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</si>
  <si>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</si>
  <si>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</si>
  <si>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</si>
  <si>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(приложение 11)</t>
  </si>
  <si>
    <t xml:space="preserve">Распределение бюджетных ассигнований по разделам подразделам на 2016 год
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</si>
  <si>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</si>
  <si>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 xml:space="preserve">Подпрограмма "Развитие объектов физической культуры и спорта в Волховском муниципальном районе"  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</si>
  <si>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</si>
  <si>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"Модернизация и развитие социального обслуживания населения Волховского муниципального района" </t>
  </si>
  <si>
    <t xml:space="preserve">Иные межбюджетные трансферты на подготовку и выполнение тушения лесных и торфяных пожаров </t>
  </si>
  <si>
    <t>Дотация на выравнивание бюджетной обеспеченности</t>
  </si>
  <si>
    <t xml:space="preserve">Иные межбюджетные трансферты на подготовку и выполнение  противопаводковых мероприятий </t>
  </si>
  <si>
    <t>на укрепление материально-технической базы организаций дошкольного образования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</si>
  <si>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</si>
  <si>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2016 год</t>
  </si>
  <si>
    <t>Сумма
(тысяч рублей)</t>
  </si>
  <si>
    <t>Дотация на выравнивание бюджетной обеспеченности  за счет средств областного бюджета</t>
  </si>
  <si>
    <t>Итого дотации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</si>
  <si>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</si>
  <si>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</si>
  <si>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организацию и проведение мероприятий в сфере культуры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</si>
  <si>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</si>
  <si>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</si>
  <si>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>ВСЕГО</t>
  </si>
  <si>
    <t>0105</t>
  </si>
  <si>
    <t>0505</t>
  </si>
  <si>
    <t>Другие вопросы в области жилищно-коммунального хозяйства</t>
  </si>
  <si>
    <t>Софинансирование участия в программе "Реновация старых школ", ремонт кровли</t>
  </si>
  <si>
    <t xml:space="preserve">Бюджет
(тысяч рублей) </t>
  </si>
  <si>
    <t>(в редакции от 15 декабря 2016 года № 95)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</si>
</sst>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#,##0.0000000"/>
    <numFmt numFmtId="183" formatCode="#,##0.00_р_."/>
    <numFmt numFmtId="184" formatCode="000000"/>
    <numFmt numFmtId="185" formatCode="_-* #,##0.0_р_._-;\-* #,##0.0_р_._-;_-* &quot;-&quot;??_р_._-;_-@_-"/>
    <numFmt numFmtId="186" formatCode="_-* #,##0.0_р_._-;\-* #,##0.0_р_._-;_-* &quot;-&quot;?_р_._-;_-@_-"/>
    <numFmt numFmtId="187" formatCode="?"/>
    <numFmt numFmtId="188" formatCode="_-* #,##0.000_р_._-;\-* #,##0.000_р_._-;_-* &quot;-&quot;??_р_._-;_-@_-"/>
    <numFmt numFmtId="189" formatCode="_-* #,##0_р_._-;\-* #,##0_р_._-;_-* &quot;-&quot;??_р_._-;_-@_-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0"/>
    <numFmt numFmtId="198" formatCode="#,##0.00_ ;\-#,##0.00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Calibri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20">
    <xf numFmtId="0" fontId="0" fillId="0" borderId="0" xfId="0" applyFont="1" applyAlignment="1">
      <alignment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Alignment="1">
      <alignment vertical="center"/>
      <protection/>
    </xf>
    <xf numFmtId="172" fontId="7" fillId="0" borderId="0" xfId="53" applyNumberFormat="1" applyFont="1" applyAlignment="1">
      <alignment horizontal="right" vertical="center"/>
      <protection/>
    </xf>
    <xf numFmtId="0" fontId="7" fillId="0" borderId="0" xfId="53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10" fillId="0" borderId="0" xfId="53" applyFont="1" applyAlignment="1">
      <alignment horizontal="center" vertical="center"/>
      <protection/>
    </xf>
    <xf numFmtId="185" fontId="10" fillId="0" borderId="0" xfId="53" applyNumberFormat="1" applyFont="1" applyAlignment="1">
      <alignment horizontal="center" vertical="center"/>
      <protection/>
    </xf>
    <xf numFmtId="49" fontId="5" fillId="0" borderId="10" xfId="53" applyNumberFormat="1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185" fontId="4" fillId="0" borderId="12" xfId="67" applyNumberFormat="1" applyFont="1" applyFill="1" applyBorder="1" applyAlignment="1">
      <alignment horizontal="center" vertical="center"/>
    </xf>
    <xf numFmtId="0" fontId="4" fillId="0" borderId="11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5" fontId="4" fillId="0" borderId="12" xfId="67" applyNumberFormat="1" applyFont="1" applyBorder="1" applyAlignment="1">
      <alignment horizontal="center" vertical="center"/>
    </xf>
    <xf numFmtId="49" fontId="4" fillId="0" borderId="13" xfId="53" applyNumberFormat="1" applyFont="1" applyBorder="1" applyAlignment="1">
      <alignment horizontal="center" vertical="center"/>
      <protection/>
    </xf>
    <xf numFmtId="185" fontId="8" fillId="0" borderId="14" xfId="67" applyNumberFormat="1" applyFont="1" applyBorder="1" applyAlignment="1">
      <alignment horizontal="center" vertical="center"/>
    </xf>
    <xf numFmtId="49" fontId="7" fillId="0" borderId="0" xfId="53" applyNumberFormat="1" applyFont="1" applyAlignment="1">
      <alignment vertical="center"/>
      <protection/>
    </xf>
    <xf numFmtId="185" fontId="7" fillId="0" borderId="0" xfId="53" applyNumberFormat="1" applyFont="1" applyAlignment="1">
      <alignment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 wrapText="1"/>
      <protection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8" xfId="53" applyFont="1" applyBorder="1" applyAlignment="1">
      <alignment horizontal="left" vertical="center"/>
      <protection/>
    </xf>
    <xf numFmtId="49" fontId="4" fillId="0" borderId="19" xfId="53" applyNumberFormat="1" applyFont="1" applyBorder="1" applyAlignment="1">
      <alignment horizontal="center" vertical="center"/>
      <protection/>
    </xf>
    <xf numFmtId="185" fontId="4" fillId="0" borderId="19" xfId="67" applyNumberFormat="1" applyFont="1" applyBorder="1" applyAlignment="1">
      <alignment horizontal="center" vertical="center"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0" fontId="4" fillId="0" borderId="20" xfId="53" applyFont="1" applyBorder="1" applyAlignment="1">
      <alignment vertical="center"/>
      <protection/>
    </xf>
    <xf numFmtId="0" fontId="4" fillId="0" borderId="20" xfId="53" applyFont="1" applyBorder="1" applyAlignment="1">
      <alignment vertical="center" wrapText="1"/>
      <protection/>
    </xf>
    <xf numFmtId="0" fontId="4" fillId="0" borderId="10" xfId="53" applyFont="1" applyBorder="1" applyAlignment="1">
      <alignment vertical="center"/>
      <protection/>
    </xf>
    <xf numFmtId="0" fontId="4" fillId="0" borderId="20" xfId="53" applyFont="1" applyBorder="1" applyAlignment="1">
      <alignment horizontal="left" vertical="center"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4" fillId="0" borderId="20" xfId="53" applyNumberFormat="1" applyFont="1" applyBorder="1" applyAlignment="1">
      <alignment horizontal="center" vertical="center"/>
      <protection/>
    </xf>
    <xf numFmtId="185" fontId="4" fillId="0" borderId="10" xfId="67" applyNumberFormat="1" applyFont="1" applyFill="1" applyBorder="1" applyAlignment="1">
      <alignment horizontal="center" vertical="center"/>
    </xf>
    <xf numFmtId="49" fontId="9" fillId="0" borderId="10" xfId="53" applyNumberFormat="1" applyFont="1" applyBorder="1" applyAlignment="1">
      <alignment horizontal="center" vertical="center"/>
      <protection/>
    </xf>
    <xf numFmtId="49" fontId="4" fillId="0" borderId="21" xfId="53" applyNumberFormat="1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left" vertical="center" wrapText="1"/>
      <protection/>
    </xf>
    <xf numFmtId="0" fontId="5" fillId="0" borderId="22" xfId="53" applyFont="1" applyBorder="1" applyAlignment="1">
      <alignment horizontal="left" vertical="center"/>
      <protection/>
    </xf>
    <xf numFmtId="49" fontId="5" fillId="0" borderId="14" xfId="53" applyNumberFormat="1" applyFont="1" applyBorder="1" applyAlignment="1">
      <alignment horizontal="center" vertical="center"/>
      <protection/>
    </xf>
    <xf numFmtId="49" fontId="5" fillId="0" borderId="23" xfId="53" applyNumberFormat="1" applyFont="1" applyBorder="1" applyAlignment="1">
      <alignment horizontal="center" vertical="center"/>
      <protection/>
    </xf>
    <xf numFmtId="185" fontId="5" fillId="0" borderId="14" xfId="67" applyNumberFormat="1" applyFont="1" applyBorder="1" applyAlignment="1">
      <alignment horizontal="center" vertical="center"/>
    </xf>
    <xf numFmtId="0" fontId="5" fillId="0" borderId="22" xfId="53" applyFont="1" applyBorder="1" applyAlignment="1">
      <alignment vertical="center" wrapText="1"/>
      <protection/>
    </xf>
    <xf numFmtId="185" fontId="5" fillId="0" borderId="14" xfId="67" applyNumberFormat="1" applyFont="1" applyFill="1" applyBorder="1" applyAlignment="1">
      <alignment horizontal="center" vertical="center"/>
    </xf>
    <xf numFmtId="0" fontId="5" fillId="0" borderId="22" xfId="53" applyFont="1" applyBorder="1" applyAlignment="1">
      <alignment vertical="center"/>
      <protection/>
    </xf>
    <xf numFmtId="185" fontId="4" fillId="33" borderId="10" xfId="67" applyNumberFormat="1" applyFont="1" applyFill="1" applyBorder="1" applyAlignment="1">
      <alignment horizontal="center" vertical="center"/>
    </xf>
    <xf numFmtId="185" fontId="4" fillId="0" borderId="10" xfId="67" applyNumberFormat="1" applyFont="1" applyBorder="1" applyAlignment="1">
      <alignment horizontal="center" vertical="center"/>
    </xf>
    <xf numFmtId="49" fontId="4" fillId="0" borderId="23" xfId="53" applyNumberFormat="1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left" vertical="center" wrapText="1"/>
      <protection/>
    </xf>
    <xf numFmtId="0" fontId="7" fillId="0" borderId="0" xfId="53" applyFont="1" applyFill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1" fontId="15" fillId="0" borderId="0" xfId="65" applyFont="1" applyFill="1" applyAlignment="1">
      <alignment vertical="center"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left" vertical="center" wrapText="1"/>
      <protection/>
    </xf>
    <xf numFmtId="0" fontId="4" fillId="0" borderId="18" xfId="53" applyFont="1" applyBorder="1" applyAlignment="1">
      <alignment vertical="center"/>
      <protection/>
    </xf>
    <xf numFmtId="185" fontId="4" fillId="0" borderId="19" xfId="67" applyNumberFormat="1" applyFont="1" applyFill="1" applyBorder="1" applyAlignment="1">
      <alignment horizontal="center" vertical="center"/>
    </xf>
    <xf numFmtId="172" fontId="7" fillId="0" borderId="0" xfId="56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right" vertical="center"/>
    </xf>
    <xf numFmtId="0" fontId="4" fillId="0" borderId="24" xfId="53" applyFont="1" applyBorder="1" applyAlignment="1">
      <alignment horizontal="left" vertical="center" wrapText="1"/>
      <protection/>
    </xf>
    <xf numFmtId="49" fontId="3" fillId="0" borderId="25" xfId="53" applyNumberFormat="1" applyFont="1" applyBorder="1" applyAlignment="1">
      <alignment horizontal="center" vertical="center"/>
      <protection/>
    </xf>
    <xf numFmtId="49" fontId="4" fillId="0" borderId="26" xfId="53" applyNumberFormat="1" applyFont="1" applyBorder="1" applyAlignment="1">
      <alignment horizontal="center" vertical="center"/>
      <protection/>
    </xf>
    <xf numFmtId="185" fontId="4" fillId="0" borderId="25" xfId="67" applyNumberFormat="1" applyFont="1" applyBorder="1" applyAlignment="1">
      <alignment horizontal="center" vertical="center"/>
    </xf>
    <xf numFmtId="49" fontId="5" fillId="0" borderId="12" xfId="53" applyNumberFormat="1" applyFont="1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left" vertical="center" wrapText="1"/>
      <protection/>
    </xf>
    <xf numFmtId="185" fontId="11" fillId="0" borderId="12" xfId="67" applyNumberFormat="1" applyFont="1" applyBorder="1" applyAlignment="1">
      <alignment horizontal="center" vertical="center"/>
    </xf>
    <xf numFmtId="0" fontId="7" fillId="0" borderId="0" xfId="53" applyFont="1" applyFill="1" applyAlignment="1">
      <alignment vertical="center"/>
      <protection/>
    </xf>
    <xf numFmtId="172" fontId="7" fillId="0" borderId="0" xfId="53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/>
    </xf>
    <xf numFmtId="0" fontId="9" fillId="0" borderId="15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9" xfId="53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49" fontId="9" fillId="0" borderId="18" xfId="53" applyNumberFormat="1" applyFont="1" applyFill="1" applyBorder="1" applyAlignment="1">
      <alignment vertical="center" wrapText="1"/>
      <protection/>
    </xf>
    <xf numFmtId="49" fontId="7" fillId="0" borderId="18" xfId="53" applyNumberFormat="1" applyFont="1" applyFill="1" applyBorder="1" applyAlignment="1">
      <alignment vertical="center" wrapText="1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7" fillId="0" borderId="18" xfId="53" applyFont="1" applyFill="1" applyBorder="1" applyAlignment="1">
      <alignment horizontal="left" vertical="center" wrapText="1"/>
      <protection/>
    </xf>
    <xf numFmtId="0" fontId="7" fillId="0" borderId="18" xfId="53" applyFont="1" applyFill="1" applyBorder="1" applyAlignment="1">
      <alignment vertical="center" wrapText="1"/>
      <protection/>
    </xf>
    <xf numFmtId="172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 vertical="center"/>
      <protection/>
    </xf>
    <xf numFmtId="49" fontId="6" fillId="0" borderId="0" xfId="53" applyNumberFormat="1" applyFont="1" applyFill="1" applyAlignment="1">
      <alignment vertical="center"/>
      <protection/>
    </xf>
    <xf numFmtId="172" fontId="6" fillId="0" borderId="0" xfId="53" applyNumberFormat="1" applyFont="1" applyFill="1" applyAlignment="1">
      <alignment horizontal="center" vertical="center"/>
      <protection/>
    </xf>
    <xf numFmtId="0" fontId="22" fillId="0" borderId="0" xfId="53" applyFont="1" applyFill="1">
      <alignment/>
      <protection/>
    </xf>
    <xf numFmtId="172" fontId="6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172" fontId="6" fillId="0" borderId="0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Alignment="1">
      <alignment horizontal="right" vertical="center"/>
      <protection/>
    </xf>
    <xf numFmtId="0" fontId="6" fillId="0" borderId="0" xfId="53" applyFont="1" applyFill="1" applyAlignment="1">
      <alignment vertical="center"/>
      <protection/>
    </xf>
    <xf numFmtId="0" fontId="8" fillId="0" borderId="0" xfId="53" applyFont="1" applyFill="1" applyAlignment="1">
      <alignment horizontal="center" wrapText="1"/>
      <protection/>
    </xf>
    <xf numFmtId="0" fontId="9" fillId="0" borderId="0" xfId="53" applyFont="1" applyFill="1" applyAlignment="1">
      <alignment horizontal="center" wrapText="1"/>
      <protection/>
    </xf>
    <xf numFmtId="172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172" fontId="17" fillId="0" borderId="25" xfId="53" applyNumberFormat="1" applyFont="1" applyFill="1" applyBorder="1" applyAlignment="1">
      <alignment horizontal="center" vertical="center"/>
      <protection/>
    </xf>
    <xf numFmtId="172" fontId="8" fillId="0" borderId="14" xfId="53" applyNumberFormat="1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20" fillId="0" borderId="0" xfId="53" applyFont="1" applyFill="1" applyAlignment="1">
      <alignment horizontal="center" vertical="center" wrapText="1"/>
      <protection/>
    </xf>
    <xf numFmtId="172" fontId="19" fillId="0" borderId="0" xfId="53" applyNumberFormat="1" applyFont="1" applyFill="1" applyAlignment="1">
      <alignment horizontal="center" vertical="center"/>
      <protection/>
    </xf>
    <xf numFmtId="172" fontId="19" fillId="0" borderId="0" xfId="53" applyNumberFormat="1" applyFont="1" applyFill="1" applyAlignment="1">
      <alignment vertical="center"/>
      <protection/>
    </xf>
    <xf numFmtId="0" fontId="19" fillId="0" borderId="0" xfId="53" applyFont="1" applyFill="1" applyAlignment="1">
      <alignment vertical="center"/>
      <protection/>
    </xf>
    <xf numFmtId="0" fontId="7" fillId="0" borderId="0" xfId="53" applyFont="1" applyFill="1" applyAlignment="1">
      <alignment vertical="center" wrapText="1"/>
      <protection/>
    </xf>
    <xf numFmtId="49" fontId="7" fillId="0" borderId="0" xfId="53" applyNumberFormat="1" applyFont="1" applyFill="1" applyAlignment="1">
      <alignment vertical="center" wrapText="1"/>
      <protection/>
    </xf>
    <xf numFmtId="49" fontId="17" fillId="0" borderId="24" xfId="53" applyNumberFormat="1" applyFont="1" applyFill="1" applyBorder="1" applyAlignment="1">
      <alignment vertical="center" wrapText="1"/>
      <protection/>
    </xf>
    <xf numFmtId="49" fontId="8" fillId="0" borderId="22" xfId="53" applyNumberFormat="1" applyFont="1" applyFill="1" applyBorder="1" applyAlignment="1">
      <alignment vertical="center" wrapText="1"/>
      <protection/>
    </xf>
    <xf numFmtId="49" fontId="4" fillId="0" borderId="20" xfId="5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7" fillId="0" borderId="0" xfId="53" applyNumberFormat="1" applyFont="1" applyFill="1" applyBorder="1" applyAlignment="1">
      <alignment vertical="center" wrapText="1"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justify" vertical="center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0" xfId="53" applyFont="1" applyFill="1" applyAlignment="1">
      <alignment horizontal="justify" vertical="center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justify"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justify" vertical="center" wrapText="1"/>
      <protection/>
    </xf>
    <xf numFmtId="0" fontId="7" fillId="0" borderId="0" xfId="53" applyFont="1" applyFill="1" applyAlignment="1">
      <alignment vertical="top"/>
      <protection/>
    </xf>
    <xf numFmtId="0" fontId="7" fillId="0" borderId="17" xfId="53" applyFont="1" applyFill="1" applyBorder="1" applyAlignment="1">
      <alignment horizontal="justify" vertical="center"/>
      <protection/>
    </xf>
    <xf numFmtId="49" fontId="7" fillId="0" borderId="17" xfId="53" applyNumberFormat="1" applyFont="1" applyFill="1" applyBorder="1" applyAlignment="1">
      <alignment horizontal="center" vertical="center"/>
      <protection/>
    </xf>
    <xf numFmtId="49" fontId="9" fillId="0" borderId="17" xfId="53" applyNumberFormat="1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justify" vertical="center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0" fontId="7" fillId="0" borderId="29" xfId="53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wrapText="1"/>
    </xf>
    <xf numFmtId="0" fontId="7" fillId="0" borderId="17" xfId="0" applyFont="1" applyFill="1" applyBorder="1" applyAlignment="1">
      <alignment horizontal="justify" vertical="center" wrapText="1"/>
    </xf>
    <xf numFmtId="0" fontId="6" fillId="0" borderId="17" xfId="53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7" fillId="0" borderId="29" xfId="53" applyFont="1" applyFill="1" applyBorder="1" applyAlignment="1">
      <alignment horizontal="center" vertical="center"/>
      <protection/>
    </xf>
    <xf numFmtId="0" fontId="7" fillId="0" borderId="29" xfId="53" applyFont="1" applyFill="1" applyBorder="1" applyAlignment="1">
      <alignment horizontal="justify" vertical="center"/>
      <protection/>
    </xf>
    <xf numFmtId="49" fontId="7" fillId="0" borderId="30" xfId="53" applyNumberFormat="1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justify" wrapText="1"/>
      <protection/>
    </xf>
    <xf numFmtId="0" fontId="7" fillId="0" borderId="28" xfId="53" applyFont="1" applyFill="1" applyBorder="1" applyAlignment="1">
      <alignment horizontal="center" vertical="center"/>
      <protection/>
    </xf>
    <xf numFmtId="0" fontId="7" fillId="0" borderId="28" xfId="53" applyFont="1" applyFill="1" applyBorder="1" applyAlignment="1">
      <alignment horizontal="justify" vertical="center"/>
      <protection/>
    </xf>
    <xf numFmtId="49" fontId="6" fillId="0" borderId="17" xfId="53" applyNumberFormat="1" applyFont="1" applyFill="1" applyBorder="1" applyAlignment="1">
      <alignment horizontal="center" vertical="center"/>
      <protection/>
    </xf>
    <xf numFmtId="49" fontId="7" fillId="0" borderId="29" xfId="53" applyNumberFormat="1" applyFont="1" applyFill="1" applyBorder="1" applyAlignment="1">
      <alignment horizontal="center" vertical="center"/>
      <protection/>
    </xf>
    <xf numFmtId="0" fontId="7" fillId="0" borderId="17" xfId="53" applyNumberFormat="1" applyFont="1" applyFill="1" applyBorder="1" applyAlignment="1">
      <alignment horizontal="justify" vertical="center" wrapText="1"/>
      <protection/>
    </xf>
    <xf numFmtId="0" fontId="7" fillId="0" borderId="29" xfId="53" applyFont="1" applyFill="1" applyBorder="1" applyAlignment="1">
      <alignment horizontal="justify" vertical="center" wrapText="1"/>
      <protection/>
    </xf>
    <xf numFmtId="0" fontId="9" fillId="0" borderId="17" xfId="53" applyFont="1" applyFill="1" applyBorder="1" applyAlignment="1">
      <alignment horizontal="justify" vertical="center" wrapText="1"/>
      <protection/>
    </xf>
    <xf numFmtId="0" fontId="26" fillId="0" borderId="17" xfId="53" applyFont="1" applyFill="1" applyBorder="1" applyAlignment="1">
      <alignment horizontal="center" vertical="center"/>
      <protection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/>
    </xf>
    <xf numFmtId="0" fontId="11" fillId="0" borderId="0" xfId="54" applyFont="1" applyAlignment="1">
      <alignment vertical="top"/>
      <protection/>
    </xf>
    <xf numFmtId="171" fontId="16" fillId="0" borderId="0" xfId="68" applyFont="1" applyFill="1" applyAlignment="1">
      <alignment horizontal="right" vertical="center"/>
    </xf>
    <xf numFmtId="0" fontId="11" fillId="0" borderId="0" xfId="54" applyFont="1">
      <alignment/>
      <protection/>
    </xf>
    <xf numFmtId="0" fontId="11" fillId="0" borderId="0" xfId="54" applyFont="1" applyBorder="1" applyAlignment="1">
      <alignment vertical="top"/>
      <protection/>
    </xf>
    <xf numFmtId="0" fontId="5" fillId="0" borderId="0" xfId="57" applyFont="1" applyBorder="1" applyAlignment="1">
      <alignment horizontal="center" vertical="top" wrapText="1"/>
      <protection/>
    </xf>
    <xf numFmtId="0" fontId="5" fillId="0" borderId="17" xfId="54" applyFont="1" applyBorder="1" applyAlignment="1">
      <alignment horizontal="center" vertical="top" wrapText="1"/>
      <protection/>
    </xf>
    <xf numFmtId="0" fontId="11" fillId="0" borderId="17" xfId="54" applyFont="1" applyBorder="1" applyAlignment="1">
      <alignment horizontal="center" vertical="top" wrapText="1"/>
      <protection/>
    </xf>
    <xf numFmtId="0" fontId="16" fillId="0" borderId="17" xfId="0" applyFont="1" applyFill="1" applyBorder="1" applyAlignment="1">
      <alignment horizontal="left" wrapText="1"/>
    </xf>
    <xf numFmtId="0" fontId="5" fillId="0" borderId="17" xfId="54" applyFont="1" applyBorder="1" applyAlignment="1">
      <alignment horizontal="left" vertical="top" wrapText="1"/>
      <protection/>
    </xf>
    <xf numFmtId="0" fontId="5" fillId="0" borderId="0" xfId="54" applyFont="1" applyAlignment="1">
      <alignment horizontal="left"/>
      <protection/>
    </xf>
    <xf numFmtId="173" fontId="11" fillId="0" borderId="17" xfId="0" applyNumberFormat="1" applyFont="1" applyFill="1" applyBorder="1" applyAlignment="1">
      <alignment horizontal="left" vertical="top" wrapText="1"/>
    </xf>
    <xf numFmtId="2" fontId="11" fillId="0" borderId="17" xfId="0" applyNumberFormat="1" applyFont="1" applyFill="1" applyBorder="1" applyAlignment="1">
      <alignment horizontal="left" vertical="top" wrapText="1"/>
    </xf>
    <xf numFmtId="11" fontId="11" fillId="0" borderId="17" xfId="0" applyNumberFormat="1" applyFont="1" applyFill="1" applyBorder="1" applyAlignment="1">
      <alignment horizontal="left" vertical="top" wrapText="1"/>
    </xf>
    <xf numFmtId="49" fontId="5" fillId="0" borderId="17" xfId="54" applyNumberFormat="1" applyFont="1" applyBorder="1" applyAlignment="1">
      <alignment vertical="top" wrapText="1"/>
      <protection/>
    </xf>
    <xf numFmtId="0" fontId="11" fillId="0" borderId="0" xfId="54" applyFont="1" applyAlignment="1">
      <alignment wrapText="1"/>
      <protection/>
    </xf>
    <xf numFmtId="0" fontId="6" fillId="0" borderId="0" xfId="0" applyFont="1" applyAlignment="1">
      <alignment horizontal="right"/>
    </xf>
    <xf numFmtId="0" fontId="6" fillId="0" borderId="17" xfId="0" applyFont="1" applyFill="1" applyBorder="1" applyAlignment="1">
      <alignment wrapText="1"/>
    </xf>
    <xf numFmtId="0" fontId="4" fillId="0" borderId="17" xfId="53" applyFont="1" applyBorder="1" applyAlignment="1">
      <alignment vertical="center"/>
      <protection/>
    </xf>
    <xf numFmtId="49" fontId="4" fillId="0" borderId="17" xfId="53" applyNumberFormat="1" applyFont="1" applyBorder="1" applyAlignment="1">
      <alignment horizontal="center" vertical="center"/>
      <protection/>
    </xf>
    <xf numFmtId="185" fontId="4" fillId="0" borderId="17" xfId="67" applyNumberFormat="1" applyFont="1" applyFill="1" applyBorder="1" applyAlignment="1">
      <alignment horizontal="center" vertical="center"/>
    </xf>
    <xf numFmtId="172" fontId="6" fillId="33" borderId="17" xfId="53" applyNumberFormat="1" applyFont="1" applyFill="1" applyBorder="1" applyAlignment="1">
      <alignment horizontal="center" vertical="center"/>
      <protection/>
    </xf>
    <xf numFmtId="172" fontId="6" fillId="0" borderId="17" xfId="53" applyNumberFormat="1" applyFont="1" applyFill="1" applyBorder="1" applyAlignment="1">
      <alignment horizontal="center" vertical="center"/>
      <protection/>
    </xf>
    <xf numFmtId="2" fontId="6" fillId="0" borderId="17" xfId="53" applyNumberFormat="1" applyFont="1" applyFill="1" applyBorder="1" applyAlignment="1">
      <alignment vertical="center" wrapText="1"/>
      <protection/>
    </xf>
    <xf numFmtId="49" fontId="7" fillId="0" borderId="17" xfId="53" applyNumberFormat="1" applyFont="1" applyFill="1" applyBorder="1" applyAlignment="1">
      <alignment vertical="center" wrapText="1"/>
      <protection/>
    </xf>
    <xf numFmtId="49" fontId="24" fillId="0" borderId="17" xfId="53" applyNumberFormat="1" applyFont="1" applyFill="1" applyBorder="1" applyAlignment="1">
      <alignment vertical="center" wrapText="1"/>
      <protection/>
    </xf>
    <xf numFmtId="172" fontId="13" fillId="0" borderId="17" xfId="53" applyNumberFormat="1" applyFont="1" applyFill="1" applyBorder="1" applyAlignment="1">
      <alignment horizontal="center" vertical="center"/>
      <protection/>
    </xf>
    <xf numFmtId="49" fontId="17" fillId="0" borderId="17" xfId="53" applyNumberFormat="1" applyFont="1" applyFill="1" applyBorder="1" applyAlignment="1">
      <alignment vertical="center" wrapText="1"/>
      <protection/>
    </xf>
    <xf numFmtId="49" fontId="13" fillId="0" borderId="17" xfId="53" applyNumberFormat="1" applyFont="1" applyFill="1" applyBorder="1" applyAlignment="1">
      <alignment vertical="center"/>
      <protection/>
    </xf>
    <xf numFmtId="49" fontId="25" fillId="0" borderId="17" xfId="53" applyNumberFormat="1" applyFont="1" applyFill="1" applyBorder="1" applyAlignment="1">
      <alignment vertical="center" wrapText="1"/>
      <protection/>
    </xf>
    <xf numFmtId="49" fontId="6" fillId="0" borderId="17" xfId="53" applyNumberFormat="1" applyFont="1" applyFill="1" applyBorder="1" applyAlignment="1">
      <alignment vertical="center"/>
      <protection/>
    </xf>
    <xf numFmtId="49" fontId="6" fillId="0" borderId="17" xfId="53" applyNumberFormat="1" applyFont="1" applyFill="1" applyBorder="1" applyAlignment="1">
      <alignment vertical="center" wrapText="1"/>
      <protection/>
    </xf>
    <xf numFmtId="49" fontId="6" fillId="0" borderId="17" xfId="53" applyNumberFormat="1" applyFont="1" applyFill="1" applyBorder="1" applyAlignment="1">
      <alignment vertical="center" wrapText="1"/>
      <protection/>
    </xf>
    <xf numFmtId="184" fontId="6" fillId="0" borderId="17" xfId="53" applyNumberFormat="1" applyFont="1" applyFill="1" applyBorder="1" applyAlignment="1">
      <alignment vertical="center" wrapText="1"/>
      <protection/>
    </xf>
    <xf numFmtId="49" fontId="6" fillId="0" borderId="17" xfId="53" applyNumberFormat="1" applyFont="1" applyFill="1" applyBorder="1" applyAlignment="1">
      <alignment horizontal="left" vertical="center" wrapText="1"/>
      <protection/>
    </xf>
    <xf numFmtId="172" fontId="7" fillId="33" borderId="17" xfId="53" applyNumberFormat="1" applyFont="1" applyFill="1" applyBorder="1" applyAlignment="1">
      <alignment horizontal="center" vertical="center"/>
      <protection/>
    </xf>
    <xf numFmtId="184" fontId="6" fillId="0" borderId="17" xfId="53" applyNumberFormat="1" applyFont="1" applyFill="1" applyBorder="1" applyAlignment="1">
      <alignment horizontal="left" vertical="center" wrapText="1"/>
      <protection/>
    </xf>
    <xf numFmtId="49" fontId="7" fillId="0" borderId="17" xfId="53" applyNumberFormat="1" applyFont="1" applyFill="1" applyBorder="1" applyAlignment="1">
      <alignment vertical="center"/>
      <protection/>
    </xf>
    <xf numFmtId="184" fontId="6" fillId="0" borderId="17" xfId="53" applyNumberFormat="1" applyFont="1" applyFill="1" applyBorder="1" applyAlignment="1">
      <alignment horizontal="left" vertical="center" wrapText="1"/>
      <protection/>
    </xf>
    <xf numFmtId="49" fontId="9" fillId="0" borderId="17" xfId="53" applyNumberFormat="1" applyFont="1" applyFill="1" applyBorder="1" applyAlignment="1">
      <alignment vertical="center"/>
      <protection/>
    </xf>
    <xf numFmtId="172" fontId="6" fillId="0" borderId="17" xfId="53" applyNumberFormat="1" applyFont="1" applyFill="1" applyBorder="1" applyAlignment="1">
      <alignment horizontal="center" vertical="center"/>
      <protection/>
    </xf>
    <xf numFmtId="0" fontId="22" fillId="0" borderId="31" xfId="53" applyFont="1" applyFill="1" applyBorder="1" applyAlignment="1">
      <alignment horizontal="center" vertical="center" wrapText="1"/>
      <protection/>
    </xf>
    <xf numFmtId="49" fontId="22" fillId="0" borderId="32" xfId="53" applyNumberFormat="1" applyFont="1" applyFill="1" applyBorder="1" applyAlignment="1">
      <alignment horizontal="center" vertical="center"/>
      <protection/>
    </xf>
    <xf numFmtId="172" fontId="18" fillId="0" borderId="32" xfId="53" applyNumberFormat="1" applyFont="1" applyFill="1" applyBorder="1" applyAlignment="1">
      <alignment horizontal="center" vertical="center" wrapText="1"/>
      <protection/>
    </xf>
    <xf numFmtId="172" fontId="7" fillId="0" borderId="33" xfId="53" applyNumberFormat="1" applyFont="1" applyFill="1" applyBorder="1" applyAlignment="1">
      <alignment horizontal="center" vertical="center" wrapText="1"/>
      <protection/>
    </xf>
    <xf numFmtId="0" fontId="13" fillId="0" borderId="34" xfId="53" applyFont="1" applyFill="1" applyBorder="1" applyAlignment="1">
      <alignment horizontal="center" vertical="center"/>
      <protection/>
    </xf>
    <xf numFmtId="172" fontId="13" fillId="0" borderId="35" xfId="53" applyNumberFormat="1" applyFont="1" applyFill="1" applyBorder="1" applyAlignment="1">
      <alignment horizontal="center" vertical="center"/>
      <protection/>
    </xf>
    <xf numFmtId="0" fontId="9" fillId="0" borderId="34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172" fontId="6" fillId="0" borderId="35" xfId="53" applyNumberFormat="1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4" xfId="0" applyFont="1" applyFill="1" applyBorder="1" applyAlignment="1">
      <alignment horizontal="center" vertical="center"/>
    </xf>
    <xf numFmtId="49" fontId="6" fillId="0" borderId="17" xfId="53" applyNumberFormat="1" applyFont="1" applyFill="1" applyBorder="1" applyAlignment="1">
      <alignment vertical="center"/>
      <protection/>
    </xf>
    <xf numFmtId="184" fontId="6" fillId="0" borderId="17" xfId="53" applyNumberFormat="1" applyFont="1" applyFill="1" applyBorder="1" applyAlignment="1">
      <alignment vertical="center" wrapText="1"/>
      <protection/>
    </xf>
    <xf numFmtId="0" fontId="6" fillId="0" borderId="17" xfId="0" applyFont="1" applyFill="1" applyBorder="1" applyAlignment="1">
      <alignment wrapText="1"/>
    </xf>
    <xf numFmtId="49" fontId="11" fillId="0" borderId="17" xfId="0" applyNumberFormat="1" applyFont="1" applyFill="1" applyBorder="1" applyAlignment="1">
      <alignment horizontal="left" vertical="top" wrapText="1"/>
    </xf>
    <xf numFmtId="0" fontId="11" fillId="0" borderId="0" xfId="57" applyFont="1" applyFill="1" applyAlignment="1">
      <alignment horizontal="center" vertical="top"/>
      <protection/>
    </xf>
    <xf numFmtId="0" fontId="11" fillId="0" borderId="0" xfId="54" applyFont="1" applyFill="1">
      <alignment/>
      <protection/>
    </xf>
    <xf numFmtId="0" fontId="11" fillId="0" borderId="0" xfId="54" applyFont="1" applyFill="1" applyAlignment="1">
      <alignment horizontal="center" vertical="top"/>
      <protection/>
    </xf>
    <xf numFmtId="0" fontId="5" fillId="0" borderId="17" xfId="57" applyFont="1" applyFill="1" applyBorder="1" applyAlignment="1">
      <alignment horizontal="center" vertical="top" wrapText="1"/>
      <protection/>
    </xf>
    <xf numFmtId="0" fontId="11" fillId="0" borderId="17" xfId="57" applyFont="1" applyFill="1" applyBorder="1" applyAlignment="1">
      <alignment horizontal="center" vertical="top" wrapText="1"/>
      <protection/>
    </xf>
    <xf numFmtId="171" fontId="11" fillId="0" borderId="17" xfId="68" applyFont="1" applyFill="1" applyBorder="1" applyAlignment="1">
      <alignment horizontal="center" vertical="center" wrapText="1"/>
    </xf>
    <xf numFmtId="171" fontId="5" fillId="0" borderId="17" xfId="68" applyFont="1" applyFill="1" applyBorder="1" applyAlignment="1">
      <alignment horizontal="center" vertical="center" wrapText="1"/>
    </xf>
    <xf numFmtId="171" fontId="5" fillId="0" borderId="17" xfId="68" applyFont="1" applyFill="1" applyBorder="1" applyAlignment="1">
      <alignment horizontal="center" vertical="center"/>
    </xf>
    <xf numFmtId="0" fontId="5" fillId="0" borderId="36" xfId="53" applyFont="1" applyBorder="1" applyAlignment="1">
      <alignment horizontal="left" vertical="center"/>
      <protection/>
    </xf>
    <xf numFmtId="49" fontId="5" fillId="0" borderId="15" xfId="53" applyNumberFormat="1" applyFont="1" applyBorder="1" applyAlignment="1">
      <alignment horizontal="center" vertical="center"/>
      <protection/>
    </xf>
    <xf numFmtId="49" fontId="4" fillId="0" borderId="16" xfId="53" applyNumberFormat="1" applyFont="1" applyBorder="1" applyAlignment="1">
      <alignment horizontal="center" vertical="center"/>
      <protection/>
    </xf>
    <xf numFmtId="185" fontId="5" fillId="0" borderId="15" xfId="67" applyNumberFormat="1" applyFont="1" applyBorder="1" applyAlignment="1">
      <alignment horizontal="center" vertical="center"/>
    </xf>
    <xf numFmtId="0" fontId="4" fillId="0" borderId="17" xfId="53" applyFont="1" applyBorder="1" applyAlignment="1">
      <alignment horizontal="left" vertical="center"/>
      <protection/>
    </xf>
    <xf numFmtId="49" fontId="7" fillId="0" borderId="29" xfId="53" applyNumberFormat="1" applyFont="1" applyFill="1" applyBorder="1" applyAlignment="1">
      <alignment vertical="center" wrapText="1"/>
      <protection/>
    </xf>
    <xf numFmtId="172" fontId="6" fillId="0" borderId="29" xfId="53" applyNumberFormat="1" applyFont="1" applyFill="1" applyBorder="1" applyAlignment="1">
      <alignment horizontal="center" vertical="center"/>
      <protection/>
    </xf>
    <xf numFmtId="172" fontId="6" fillId="0" borderId="37" xfId="53" applyNumberFormat="1" applyFont="1" applyFill="1" applyBorder="1" applyAlignment="1">
      <alignment horizontal="center" vertical="center"/>
      <protection/>
    </xf>
    <xf numFmtId="172" fontId="13" fillId="0" borderId="0" xfId="53" applyNumberFormat="1" applyFont="1" applyFill="1" applyBorder="1" applyAlignment="1">
      <alignment horizontal="center" vertical="center"/>
      <protection/>
    </xf>
    <xf numFmtId="0" fontId="13" fillId="0" borderId="0" xfId="53" applyFont="1" applyFill="1">
      <alignment/>
      <protection/>
    </xf>
    <xf numFmtId="49" fontId="9" fillId="0" borderId="17" xfId="53" applyNumberFormat="1" applyFont="1" applyFill="1" applyBorder="1" applyAlignment="1">
      <alignment vertical="center" wrapText="1"/>
      <protection/>
    </xf>
    <xf numFmtId="172" fontId="13" fillId="0" borderId="17" xfId="53" applyNumberFormat="1" applyFont="1" applyFill="1" applyBorder="1" applyAlignment="1">
      <alignment horizontal="center" vertical="center"/>
      <protection/>
    </xf>
    <xf numFmtId="49" fontId="5" fillId="0" borderId="18" xfId="53" applyNumberFormat="1" applyFont="1" applyFill="1" applyBorder="1" applyAlignment="1">
      <alignment vertical="center" wrapText="1"/>
      <protection/>
    </xf>
    <xf numFmtId="172" fontId="9" fillId="0" borderId="28" xfId="53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left"/>
      <protection/>
    </xf>
    <xf numFmtId="0" fontId="1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8" xfId="53" applyFont="1" applyFill="1" applyBorder="1" applyAlignment="1">
      <alignment horizontal="center" vertical="center"/>
      <protection/>
    </xf>
    <xf numFmtId="172" fontId="6" fillId="0" borderId="35" xfId="53" applyNumberFormat="1" applyFont="1" applyFill="1" applyBorder="1" applyAlignment="1">
      <alignment horizontal="center" vertical="center"/>
      <protection/>
    </xf>
    <xf numFmtId="0" fontId="6" fillId="0" borderId="0" xfId="53" applyFont="1" applyFill="1">
      <alignment/>
      <protection/>
    </xf>
    <xf numFmtId="0" fontId="6" fillId="0" borderId="0" xfId="0" applyFont="1" applyAlignment="1">
      <alignment/>
    </xf>
    <xf numFmtId="172" fontId="9" fillId="0" borderId="19" xfId="53" applyNumberFormat="1" applyFont="1" applyFill="1" applyBorder="1" applyAlignment="1">
      <alignment horizontal="center" vertical="center"/>
      <protection/>
    </xf>
    <xf numFmtId="172" fontId="7" fillId="0" borderId="19" xfId="53" applyNumberFormat="1" applyFont="1" applyFill="1" applyBorder="1" applyAlignment="1">
      <alignment horizontal="center" vertical="center"/>
      <protection/>
    </xf>
    <xf numFmtId="49" fontId="13" fillId="0" borderId="17" xfId="53" applyNumberFormat="1" applyFont="1" applyFill="1" applyBorder="1" applyAlignment="1">
      <alignment vertical="center"/>
      <protection/>
    </xf>
    <xf numFmtId="172" fontId="7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/>
    </xf>
    <xf numFmtId="0" fontId="29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172" fontId="6" fillId="33" borderId="35" xfId="53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1" fontId="11" fillId="0" borderId="0" xfId="67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0" xfId="53" applyFont="1" applyFill="1" applyAlignment="1">
      <alignment horizontal="center" vertical="center"/>
      <protection/>
    </xf>
    <xf numFmtId="0" fontId="33" fillId="0" borderId="0" xfId="53" applyFont="1" applyFill="1" applyAlignment="1">
      <alignment vertical="center"/>
      <protection/>
    </xf>
    <xf numFmtId="0" fontId="25" fillId="0" borderId="0" xfId="53" applyFont="1" applyFill="1" applyAlignment="1">
      <alignment vertical="center"/>
      <protection/>
    </xf>
    <xf numFmtId="171" fontId="25" fillId="0" borderId="0" xfId="67" applyFont="1" applyFill="1" applyAlignment="1">
      <alignment vertical="center"/>
    </xf>
    <xf numFmtId="0" fontId="11" fillId="0" borderId="0" xfId="53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vertical="center"/>
      <protection/>
    </xf>
    <xf numFmtId="171" fontId="33" fillId="0" borderId="0" xfId="67" applyFont="1" applyFill="1" applyBorder="1" applyAlignment="1">
      <alignment horizontal="center" vertical="center"/>
    </xf>
    <xf numFmtId="0" fontId="11" fillId="0" borderId="0" xfId="53" applyFont="1" applyFill="1" applyAlignment="1">
      <alignment horizontal="right" vertical="center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31" fillId="0" borderId="0" xfId="53" applyFont="1" applyFill="1" applyAlignment="1">
      <alignment vertical="center"/>
      <protection/>
    </xf>
    <xf numFmtId="0" fontId="16" fillId="0" borderId="17" xfId="53" applyFont="1" applyFill="1" applyBorder="1" applyAlignment="1">
      <alignment vertical="center" wrapText="1"/>
      <protection/>
    </xf>
    <xf numFmtId="0" fontId="11" fillId="0" borderId="30" xfId="53" applyFont="1" applyFill="1" applyBorder="1" applyAlignment="1">
      <alignment horizontal="left" vertical="center" wrapText="1"/>
      <protection/>
    </xf>
    <xf numFmtId="0" fontId="11" fillId="0" borderId="17" xfId="53" applyFont="1" applyFill="1" applyBorder="1" applyAlignment="1">
      <alignment vertical="center" wrapText="1"/>
      <protection/>
    </xf>
    <xf numFmtId="171" fontId="5" fillId="0" borderId="17" xfId="69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  <protection/>
    </xf>
    <xf numFmtId="3" fontId="5" fillId="0" borderId="17" xfId="53" applyNumberFormat="1" applyFont="1" applyFill="1" applyBorder="1" applyAlignment="1">
      <alignment horizontal="center" vertical="center" wrapText="1"/>
      <protection/>
    </xf>
    <xf numFmtId="0" fontId="16" fillId="33" borderId="30" xfId="53" applyFont="1" applyFill="1" applyBorder="1" applyAlignment="1">
      <alignment horizontal="left" vertical="top" wrapText="1"/>
      <protection/>
    </xf>
    <xf numFmtId="171" fontId="33" fillId="0" borderId="0" xfId="67" applyFont="1" applyFill="1" applyAlignment="1">
      <alignment horizontal="center" vertical="center"/>
    </xf>
    <xf numFmtId="0" fontId="16" fillId="33" borderId="30" xfId="53" applyFont="1" applyFill="1" applyBorder="1" applyAlignment="1">
      <alignment horizontal="left" vertical="center" wrapText="1"/>
      <protection/>
    </xf>
    <xf numFmtId="0" fontId="16" fillId="0" borderId="30" xfId="53" applyFont="1" applyFill="1" applyBorder="1" applyAlignment="1">
      <alignment horizontal="left" vertical="center" wrapText="1"/>
      <protection/>
    </xf>
    <xf numFmtId="0" fontId="5" fillId="0" borderId="17" xfId="53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vertical="center" wrapText="1"/>
      <protection/>
    </xf>
    <xf numFmtId="172" fontId="5" fillId="0" borderId="17" xfId="53" applyNumberFormat="1" applyFont="1" applyFill="1" applyBorder="1" applyAlignment="1">
      <alignment horizontal="center" vertical="center"/>
      <protection/>
    </xf>
    <xf numFmtId="0" fontId="5" fillId="0" borderId="17" xfId="67" applyNumberFormat="1" applyFont="1" applyFill="1" applyBorder="1" applyAlignment="1">
      <alignment horizontal="center" vertical="center"/>
    </xf>
    <xf numFmtId="172" fontId="5" fillId="0" borderId="39" xfId="67" applyNumberFormat="1" applyFont="1" applyFill="1" applyBorder="1" applyAlignment="1">
      <alignment horizontal="center" vertical="center"/>
    </xf>
    <xf numFmtId="0" fontId="11" fillId="0" borderId="39" xfId="53" applyFont="1" applyFill="1" applyBorder="1" applyAlignment="1">
      <alignment vertical="center" wrapText="1"/>
      <protection/>
    </xf>
    <xf numFmtId="0" fontId="11" fillId="0" borderId="17" xfId="53" applyFont="1" applyFill="1" applyBorder="1" applyAlignment="1">
      <alignment horizontal="left" vertical="center" wrapText="1"/>
      <protection/>
    </xf>
    <xf numFmtId="0" fontId="16" fillId="0" borderId="39" xfId="53" applyFont="1" applyFill="1" applyBorder="1" applyAlignment="1">
      <alignment vertical="center" wrapText="1"/>
      <protection/>
    </xf>
    <xf numFmtId="172" fontId="5" fillId="0" borderId="17" xfId="53" applyNumberFormat="1" applyFont="1" applyFill="1" applyBorder="1" applyAlignment="1">
      <alignment horizontal="center" vertical="center" wrapText="1"/>
      <protection/>
    </xf>
    <xf numFmtId="0" fontId="33" fillId="0" borderId="17" xfId="53" applyFont="1" applyFill="1" applyBorder="1" applyAlignment="1">
      <alignment vertical="center"/>
      <protection/>
    </xf>
    <xf numFmtId="0" fontId="30" fillId="0" borderId="17" xfId="0" applyFont="1" applyFill="1" applyBorder="1" applyAlignment="1">
      <alignment/>
    </xf>
    <xf numFmtId="0" fontId="30" fillId="0" borderId="17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30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/>
    </xf>
    <xf numFmtId="0" fontId="35" fillId="0" borderId="0" xfId="56" applyFont="1" applyFill="1" applyAlignment="1">
      <alignment horizontal="center" vertical="center"/>
      <protection/>
    </xf>
    <xf numFmtId="0" fontId="12" fillId="0" borderId="0" xfId="56" applyNumberFormat="1" applyFont="1" applyFill="1" applyAlignment="1">
      <alignment vertical="top" wrapText="1"/>
      <protection/>
    </xf>
    <xf numFmtId="0" fontId="12" fillId="0" borderId="0" xfId="56" applyFont="1" applyFill="1" applyAlignment="1">
      <alignment vertical="center"/>
      <protection/>
    </xf>
    <xf numFmtId="0" fontId="6" fillId="0" borderId="0" xfId="0" applyFont="1" applyFill="1" applyAlignment="1">
      <alignment horizontal="right"/>
    </xf>
    <xf numFmtId="0" fontId="10" fillId="0" borderId="0" xfId="56" applyFont="1" applyFill="1" applyAlignment="1">
      <alignment vertical="center"/>
      <protection/>
    </xf>
    <xf numFmtId="0" fontId="10" fillId="0" borderId="0" xfId="56" applyNumberFormat="1" applyFont="1" applyFill="1" applyAlignment="1">
      <alignment vertical="top"/>
      <protection/>
    </xf>
    <xf numFmtId="0" fontId="10" fillId="0" borderId="0" xfId="56" applyFont="1" applyFill="1" applyAlignment="1">
      <alignment horizontal="center"/>
      <protection/>
    </xf>
    <xf numFmtId="0" fontId="10" fillId="0" borderId="0" xfId="56" applyFont="1" applyFill="1">
      <alignment/>
      <protection/>
    </xf>
    <xf numFmtId="0" fontId="9" fillId="0" borderId="17" xfId="56" applyFont="1" applyFill="1" applyBorder="1" applyAlignment="1">
      <alignment horizontal="center" vertical="center"/>
      <protection/>
    </xf>
    <xf numFmtId="172" fontId="9" fillId="0" borderId="14" xfId="53" applyNumberFormat="1" applyFont="1" applyFill="1" applyBorder="1" applyAlignment="1">
      <alignment horizontal="center" vertical="center" wrapText="1"/>
      <protection/>
    </xf>
    <xf numFmtId="0" fontId="10" fillId="0" borderId="17" xfId="56" applyFont="1" applyFill="1" applyBorder="1" applyAlignment="1">
      <alignment horizontal="center" vertical="center"/>
      <protection/>
    </xf>
    <xf numFmtId="0" fontId="11" fillId="0" borderId="17" xfId="56" applyFont="1" applyFill="1" applyBorder="1" applyAlignment="1">
      <alignment horizontal="center" vertical="center"/>
      <protection/>
    </xf>
    <xf numFmtId="0" fontId="11" fillId="0" borderId="17" xfId="56" applyNumberFormat="1" applyFont="1" applyFill="1" applyBorder="1" applyAlignment="1">
      <alignment horizontal="left" vertical="top" wrapText="1"/>
      <protection/>
    </xf>
    <xf numFmtId="172" fontId="16" fillId="0" borderId="17" xfId="56" applyNumberFormat="1" applyFont="1" applyFill="1" applyBorder="1" applyAlignment="1">
      <alignment horizontal="center" vertical="center"/>
      <protection/>
    </xf>
    <xf numFmtId="172" fontId="8" fillId="0" borderId="17" xfId="54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>
      <alignment/>
      <protection/>
    </xf>
    <xf numFmtId="0" fontId="2" fillId="0" borderId="0" xfId="53" applyAlignment="1">
      <alignment vertical="center"/>
      <protection/>
    </xf>
    <xf numFmtId="172" fontId="2" fillId="0" borderId="0" xfId="53" applyNumberFormat="1" applyAlignment="1">
      <alignment vertical="center"/>
      <protection/>
    </xf>
    <xf numFmtId="0" fontId="36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172" fontId="10" fillId="0" borderId="0" xfId="53" applyNumberFormat="1" applyFont="1" applyAlignment="1">
      <alignment vertical="center"/>
      <protection/>
    </xf>
    <xf numFmtId="0" fontId="10" fillId="0" borderId="15" xfId="53" applyFont="1" applyBorder="1" applyAlignment="1">
      <alignment horizontal="center" vertical="center"/>
      <protection/>
    </xf>
    <xf numFmtId="172" fontId="10" fillId="0" borderId="15" xfId="53" applyNumberFormat="1" applyFont="1" applyBorder="1" applyAlignment="1">
      <alignment horizontal="center" vertical="center" wrapText="1"/>
      <protection/>
    </xf>
    <xf numFmtId="0" fontId="10" fillId="0" borderId="27" xfId="53" applyFont="1" applyBorder="1" applyAlignment="1">
      <alignment horizontal="center" vertical="center"/>
      <protection/>
    </xf>
    <xf numFmtId="172" fontId="10" fillId="0" borderId="27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Border="1" applyAlignment="1">
      <alignment vertical="center" wrapText="1"/>
      <protection/>
    </xf>
    <xf numFmtId="172" fontId="8" fillId="0" borderId="19" xfId="53" applyNumberFormat="1" applyFont="1" applyBorder="1" applyAlignment="1">
      <alignment horizontal="center" vertical="center"/>
      <protection/>
    </xf>
    <xf numFmtId="0" fontId="37" fillId="0" borderId="0" xfId="53" applyFont="1" applyAlignment="1">
      <alignment vertical="center"/>
      <protection/>
    </xf>
    <xf numFmtId="0" fontId="10" fillId="0" borderId="10" xfId="53" applyFont="1" applyBorder="1" applyAlignment="1">
      <alignment vertical="center"/>
      <protection/>
    </xf>
    <xf numFmtId="0" fontId="10" fillId="0" borderId="10" xfId="53" applyFont="1" applyBorder="1" applyAlignment="1">
      <alignment vertical="center" wrapText="1"/>
      <protection/>
    </xf>
    <xf numFmtId="172" fontId="10" fillId="0" borderId="19" xfId="53" applyNumberFormat="1" applyFont="1" applyBorder="1" applyAlignment="1">
      <alignment horizontal="center" vertical="center"/>
      <protection/>
    </xf>
    <xf numFmtId="0" fontId="31" fillId="0" borderId="0" xfId="53" applyFont="1" applyAlignment="1">
      <alignment vertical="center"/>
      <protection/>
    </xf>
    <xf numFmtId="0" fontId="10" fillId="0" borderId="19" xfId="53" applyFont="1" applyBorder="1" applyAlignment="1">
      <alignment vertical="center"/>
      <protection/>
    </xf>
    <xf numFmtId="0" fontId="10" fillId="0" borderId="19" xfId="53" applyFont="1" applyBorder="1" applyAlignment="1">
      <alignment vertical="center" wrapText="1"/>
      <protection/>
    </xf>
    <xf numFmtId="0" fontId="8" fillId="0" borderId="19" xfId="53" applyFont="1" applyBorder="1" applyAlignment="1">
      <alignment vertical="center"/>
      <protection/>
    </xf>
    <xf numFmtId="0" fontId="8" fillId="0" borderId="19" xfId="53" applyFont="1" applyBorder="1" applyAlignment="1">
      <alignment vertical="center" wrapText="1"/>
      <protection/>
    </xf>
    <xf numFmtId="172" fontId="10" fillId="0" borderId="19" xfId="53" applyNumberFormat="1" applyFont="1" applyFill="1" applyBorder="1" applyAlignment="1">
      <alignment horizontal="center" vertical="center"/>
      <protection/>
    </xf>
    <xf numFmtId="0" fontId="10" fillId="0" borderId="40" xfId="53" applyFont="1" applyBorder="1" applyAlignment="1">
      <alignment vertical="center"/>
      <protection/>
    </xf>
    <xf numFmtId="0" fontId="10" fillId="0" borderId="40" xfId="53" applyFont="1" applyBorder="1" applyAlignment="1">
      <alignment vertical="center" wrapText="1"/>
      <protection/>
    </xf>
    <xf numFmtId="172" fontId="10" fillId="0" borderId="40" xfId="53" applyNumberFormat="1" applyFont="1" applyBorder="1" applyAlignment="1">
      <alignment horizontal="center" vertical="center"/>
      <protection/>
    </xf>
    <xf numFmtId="0" fontId="10" fillId="0" borderId="41" xfId="53" applyFont="1" applyBorder="1" applyAlignment="1">
      <alignment vertical="center"/>
      <protection/>
    </xf>
    <xf numFmtId="0" fontId="8" fillId="0" borderId="41" xfId="53" applyFont="1" applyBorder="1" applyAlignment="1">
      <alignment vertical="center"/>
      <protection/>
    </xf>
    <xf numFmtId="172" fontId="8" fillId="0" borderId="41" xfId="53" applyNumberFormat="1" applyFont="1" applyBorder="1" applyAlignment="1">
      <alignment horizontal="center" vertical="center"/>
      <protection/>
    </xf>
    <xf numFmtId="0" fontId="36" fillId="0" borderId="0" xfId="53" applyFont="1" applyBorder="1" applyAlignment="1">
      <alignment vertical="center"/>
      <protection/>
    </xf>
    <xf numFmtId="172" fontId="36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72" fontId="2" fillId="0" borderId="0" xfId="53" applyNumberFormat="1" applyBorder="1" applyAlignment="1">
      <alignment horizontal="center" vertical="center"/>
      <protection/>
    </xf>
    <xf numFmtId="0" fontId="36" fillId="0" borderId="0" xfId="53" applyFont="1" applyFill="1" applyBorder="1" applyAlignment="1">
      <alignment vertical="center"/>
      <protection/>
    </xf>
    <xf numFmtId="0" fontId="31" fillId="0" borderId="0" xfId="53" applyFont="1" applyBorder="1" applyAlignment="1">
      <alignment vertical="center"/>
      <protection/>
    </xf>
    <xf numFmtId="0" fontId="38" fillId="0" borderId="0" xfId="53" applyFont="1" applyBorder="1" applyAlignment="1">
      <alignment vertical="center"/>
      <protection/>
    </xf>
    <xf numFmtId="172" fontId="38" fillId="0" borderId="0" xfId="53" applyNumberFormat="1" applyFont="1" applyBorder="1" applyAlignment="1">
      <alignment horizontal="center" vertical="center"/>
      <protection/>
    </xf>
    <xf numFmtId="172" fontId="11" fillId="0" borderId="0" xfId="0" applyNumberFormat="1" applyFont="1" applyFill="1" applyAlignment="1">
      <alignment vertical="center"/>
    </xf>
    <xf numFmtId="172" fontId="11" fillId="0" borderId="0" xfId="67" applyNumberFormat="1" applyFont="1" applyFill="1" applyAlignment="1">
      <alignment horizontal="center" vertical="center"/>
    </xf>
    <xf numFmtId="172" fontId="25" fillId="0" borderId="0" xfId="53" applyNumberFormat="1" applyFont="1" applyFill="1" applyAlignment="1">
      <alignment vertical="center"/>
      <protection/>
    </xf>
    <xf numFmtId="172" fontId="25" fillId="0" borderId="0" xfId="67" applyNumberFormat="1" applyFont="1" applyFill="1" applyAlignment="1">
      <alignment vertical="center"/>
    </xf>
    <xf numFmtId="172" fontId="11" fillId="0" borderId="0" xfId="53" applyNumberFormat="1" applyFont="1" applyFill="1" applyBorder="1" applyAlignment="1">
      <alignment vertical="center"/>
      <protection/>
    </xf>
    <xf numFmtId="172" fontId="33" fillId="0" borderId="0" xfId="67" applyNumberFormat="1" applyFont="1" applyFill="1" applyBorder="1" applyAlignment="1">
      <alignment horizontal="center" vertical="center"/>
    </xf>
    <xf numFmtId="172" fontId="11" fillId="0" borderId="17" xfId="67" applyNumberFormat="1" applyFont="1" applyFill="1" applyBorder="1" applyAlignment="1">
      <alignment horizontal="center" vertical="center" wrapText="1"/>
    </xf>
    <xf numFmtId="172" fontId="11" fillId="0" borderId="17" xfId="69" applyNumberFormat="1" applyFont="1" applyFill="1" applyBorder="1" applyAlignment="1">
      <alignment horizontal="center" vertical="center" wrapText="1"/>
    </xf>
    <xf numFmtId="172" fontId="11" fillId="0" borderId="17" xfId="69" applyNumberFormat="1" applyFont="1" applyFill="1" applyBorder="1" applyAlignment="1">
      <alignment horizontal="center" vertical="center"/>
    </xf>
    <xf numFmtId="172" fontId="5" fillId="0" borderId="17" xfId="69" applyNumberFormat="1" applyFont="1" applyFill="1" applyBorder="1" applyAlignment="1">
      <alignment horizontal="center" vertical="center" wrapText="1"/>
    </xf>
    <xf numFmtId="172" fontId="5" fillId="0" borderId="17" xfId="69" applyNumberFormat="1" applyFont="1" applyFill="1" applyBorder="1" applyAlignment="1">
      <alignment horizontal="center" vertical="center"/>
    </xf>
    <xf numFmtId="172" fontId="33" fillId="0" borderId="0" xfId="67" applyNumberFormat="1" applyFont="1" applyFill="1" applyAlignment="1">
      <alignment horizontal="center" vertical="center"/>
    </xf>
    <xf numFmtId="172" fontId="33" fillId="0" borderId="0" xfId="53" applyNumberFormat="1" applyFont="1" applyFill="1" applyAlignment="1">
      <alignment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/>
      <protection/>
    </xf>
    <xf numFmtId="0" fontId="10" fillId="0" borderId="27" xfId="53" applyFont="1" applyBorder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 wrapText="1"/>
      <protection/>
    </xf>
    <xf numFmtId="49" fontId="9" fillId="0" borderId="36" xfId="53" applyNumberFormat="1" applyFont="1" applyFill="1" applyBorder="1" applyAlignment="1">
      <alignment horizontal="center" vertical="center" wrapText="1"/>
      <protection/>
    </xf>
    <xf numFmtId="49" fontId="9" fillId="0" borderId="42" xfId="53" applyNumberFormat="1" applyFont="1" applyFill="1" applyBorder="1" applyAlignment="1">
      <alignment horizontal="center" vertical="center" wrapText="1"/>
      <protection/>
    </xf>
    <xf numFmtId="172" fontId="20" fillId="0" borderId="15" xfId="53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6" fillId="0" borderId="38" xfId="53" applyFont="1" applyFill="1" applyBorder="1" applyAlignment="1">
      <alignment horizontal="center" vertical="center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" fillId="0" borderId="34" xfId="53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53" applyFont="1" applyFill="1" applyAlignment="1">
      <alignment horizontal="center" wrapText="1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34" xfId="0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center" wrapText="1"/>
      <protection/>
    </xf>
    <xf numFmtId="0" fontId="8" fillId="0" borderId="30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8" fillId="0" borderId="22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 wrapText="1"/>
      <protection/>
    </xf>
    <xf numFmtId="185" fontId="5" fillId="0" borderId="15" xfId="53" applyNumberFormat="1" applyFont="1" applyBorder="1" applyAlignment="1">
      <alignment horizontal="center" vertical="center" wrapText="1"/>
      <protection/>
    </xf>
    <xf numFmtId="185" fontId="5" fillId="0" borderId="27" xfId="53" applyNumberFormat="1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center" vertical="center"/>
      <protection/>
    </xf>
    <xf numFmtId="0" fontId="25" fillId="0" borderId="30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5" fillId="0" borderId="39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left" vertical="center" wrapText="1"/>
      <protection/>
    </xf>
    <xf numFmtId="0" fontId="5" fillId="0" borderId="39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10" fillId="0" borderId="0" xfId="53" applyFont="1" applyFill="1" applyAlignment="1">
      <alignment horizontal="left" vertical="center"/>
      <protection/>
    </xf>
    <xf numFmtId="0" fontId="25" fillId="0" borderId="30" xfId="53" applyFont="1" applyFill="1" applyBorder="1" applyAlignment="1">
      <alignment horizontal="left" vertical="center" wrapText="1"/>
      <protection/>
    </xf>
    <xf numFmtId="0" fontId="25" fillId="0" borderId="39" xfId="53" applyFont="1" applyFill="1" applyBorder="1" applyAlignment="1">
      <alignment horizontal="left" vertical="center" wrapText="1"/>
      <protection/>
    </xf>
    <xf numFmtId="0" fontId="34" fillId="0" borderId="30" xfId="53" applyFont="1" applyFill="1" applyBorder="1" applyAlignment="1">
      <alignment horizontal="center" vertical="center" wrapText="1"/>
      <protection/>
    </xf>
    <xf numFmtId="0" fontId="34" fillId="0" borderId="13" xfId="53" applyFont="1" applyFill="1" applyBorder="1" applyAlignment="1">
      <alignment horizontal="center" vertical="center" wrapText="1"/>
      <protection/>
    </xf>
    <xf numFmtId="0" fontId="34" fillId="0" borderId="39" xfId="53" applyFont="1" applyFill="1" applyBorder="1" applyAlignment="1">
      <alignment horizontal="center" vertical="center" wrapText="1"/>
      <protection/>
    </xf>
    <xf numFmtId="172" fontId="11" fillId="0" borderId="17" xfId="67" applyNumberFormat="1" applyFont="1" applyFill="1" applyBorder="1" applyAlignment="1">
      <alignment horizontal="center" vertical="center" wrapText="1"/>
    </xf>
    <xf numFmtId="172" fontId="11" fillId="0" borderId="30" xfId="67" applyNumberFormat="1" applyFont="1" applyFill="1" applyBorder="1" applyAlignment="1">
      <alignment horizontal="center" vertical="center"/>
    </xf>
    <xf numFmtId="172" fontId="11" fillId="0" borderId="39" xfId="67" applyNumberFormat="1" applyFont="1" applyFill="1" applyBorder="1" applyAlignment="1">
      <alignment horizontal="center" vertical="center"/>
    </xf>
    <xf numFmtId="171" fontId="11" fillId="0" borderId="29" xfId="67" applyFont="1" applyFill="1" applyBorder="1" applyAlignment="1">
      <alignment horizontal="center" vertical="center"/>
    </xf>
    <xf numFmtId="171" fontId="11" fillId="0" borderId="28" xfId="67" applyFont="1" applyFill="1" applyBorder="1" applyAlignment="1">
      <alignment horizontal="center" vertical="center"/>
    </xf>
    <xf numFmtId="0" fontId="11" fillId="0" borderId="17" xfId="53" applyFont="1" applyFill="1" applyBorder="1" applyAlignment="1">
      <alignment horizontal="center" vertical="center" wrapText="1"/>
      <protection/>
    </xf>
    <xf numFmtId="0" fontId="25" fillId="0" borderId="0" xfId="53" applyFont="1" applyFill="1" applyAlignment="1">
      <alignment horizontal="center" vertical="center" wrapText="1"/>
      <protection/>
    </xf>
    <xf numFmtId="172" fontId="33" fillId="0" borderId="21" xfId="67" applyNumberFormat="1" applyFont="1" applyFill="1" applyBorder="1" applyAlignment="1">
      <alignment horizontal="center" vertical="center"/>
    </xf>
    <xf numFmtId="172" fontId="11" fillId="0" borderId="29" xfId="53" applyNumberFormat="1" applyFont="1" applyFill="1" applyBorder="1" applyAlignment="1">
      <alignment horizontal="center" vertical="center" wrapText="1"/>
      <protection/>
    </xf>
    <xf numFmtId="172" fontId="11" fillId="0" borderId="28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wrapText="1"/>
    </xf>
    <xf numFmtId="172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_Приложение 20. Межбюджет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9">
      <selection activeCell="G21" sqref="G21"/>
    </sheetView>
  </sheetViews>
  <sheetFormatPr defaultColWidth="10.00390625" defaultRowHeight="15"/>
  <cols>
    <col min="1" max="1" width="33.7109375" style="309" customWidth="1"/>
    <col min="2" max="2" width="58.00390625" style="309" customWidth="1"/>
    <col min="3" max="3" width="12.57421875" style="310" customWidth="1"/>
    <col min="4" max="16384" width="10.00390625" style="309" customWidth="1"/>
  </cols>
  <sheetData>
    <row r="1" ht="12.75">
      <c r="C1" s="3" t="s">
        <v>493</v>
      </c>
    </row>
    <row r="2" ht="12.75">
      <c r="C2" s="4" t="s">
        <v>492</v>
      </c>
    </row>
    <row r="3" ht="12.75">
      <c r="C3" s="4" t="s">
        <v>642</v>
      </c>
    </row>
    <row r="4" ht="12.75">
      <c r="C4" s="4" t="s">
        <v>410</v>
      </c>
    </row>
    <row r="5" ht="12.75">
      <c r="C5" s="4" t="s">
        <v>170</v>
      </c>
    </row>
    <row r="6" ht="12.75">
      <c r="C6" s="4" t="s">
        <v>171</v>
      </c>
    </row>
    <row r="8" spans="1:3" s="311" customFormat="1" ht="46.5" customHeight="1">
      <c r="A8" s="358" t="s">
        <v>172</v>
      </c>
      <c r="B8" s="358"/>
      <c r="C8" s="5"/>
    </row>
    <row r="9" spans="1:3" ht="18" thickBot="1">
      <c r="A9" s="312"/>
      <c r="B9" s="312"/>
      <c r="C9" s="313"/>
    </row>
    <row r="10" spans="1:3" ht="36.75" customHeight="1">
      <c r="A10" s="314" t="s">
        <v>421</v>
      </c>
      <c r="B10" s="359" t="s">
        <v>173</v>
      </c>
      <c r="C10" s="315" t="s">
        <v>174</v>
      </c>
    </row>
    <row r="11" spans="1:3" ht="18" thickBot="1">
      <c r="A11" s="316" t="s">
        <v>423</v>
      </c>
      <c r="B11" s="360"/>
      <c r="C11" s="317" t="s">
        <v>175</v>
      </c>
    </row>
    <row r="12" spans="1:3" s="321" customFormat="1" ht="42" customHeight="1">
      <c r="A12" s="318" t="s">
        <v>176</v>
      </c>
      <c r="B12" s="319" t="s">
        <v>177</v>
      </c>
      <c r="C12" s="320">
        <v>20485.8</v>
      </c>
    </row>
    <row r="13" spans="1:3" s="321" customFormat="1" ht="55.5" customHeight="1">
      <c r="A13" s="322" t="s">
        <v>178</v>
      </c>
      <c r="B13" s="323" t="s">
        <v>179</v>
      </c>
      <c r="C13" s="324">
        <v>20485.8</v>
      </c>
    </row>
    <row r="14" spans="1:3" s="325" customFormat="1" ht="45" customHeight="1">
      <c r="A14" s="318" t="s">
        <v>180</v>
      </c>
      <c r="B14" s="319" t="s">
        <v>181</v>
      </c>
      <c r="C14" s="320">
        <v>-6400</v>
      </c>
    </row>
    <row r="15" spans="1:3" s="325" customFormat="1" ht="75.75" customHeight="1">
      <c r="A15" s="326" t="s">
        <v>182</v>
      </c>
      <c r="B15" s="327" t="s">
        <v>183</v>
      </c>
      <c r="C15" s="324">
        <v>30000</v>
      </c>
    </row>
    <row r="16" spans="1:3" s="325" customFormat="1" ht="75.75" customHeight="1">
      <c r="A16" s="326" t="s">
        <v>184</v>
      </c>
      <c r="B16" s="327" t="s">
        <v>185</v>
      </c>
      <c r="C16" s="324">
        <v>-36400</v>
      </c>
    </row>
    <row r="17" spans="1:3" s="325" customFormat="1" ht="34.5" hidden="1">
      <c r="A17" s="328" t="s">
        <v>186</v>
      </c>
      <c r="B17" s="319" t="s">
        <v>187</v>
      </c>
      <c r="C17" s="320"/>
    </row>
    <row r="18" spans="1:3" s="325" customFormat="1" ht="38.25" customHeight="1">
      <c r="A18" s="328" t="s">
        <v>186</v>
      </c>
      <c r="B18" s="319" t="s">
        <v>187</v>
      </c>
      <c r="C18" s="320">
        <v>33865.7</v>
      </c>
    </row>
    <row r="19" spans="1:3" ht="48" customHeight="1">
      <c r="A19" s="328" t="s">
        <v>188</v>
      </c>
      <c r="B19" s="329" t="s">
        <v>189</v>
      </c>
      <c r="C19" s="320">
        <v>12476.5</v>
      </c>
    </row>
    <row r="20" spans="1:3" s="311" customFormat="1" ht="60" customHeight="1">
      <c r="A20" s="326" t="s">
        <v>190</v>
      </c>
      <c r="B20" s="327" t="s">
        <v>191</v>
      </c>
      <c r="C20" s="330">
        <f>13093.4-1857.9+1151+90</f>
        <v>12476.5</v>
      </c>
    </row>
    <row r="21" spans="1:3" s="311" customFormat="1" ht="84" customHeight="1">
      <c r="A21" s="326" t="s">
        <v>192</v>
      </c>
      <c r="B21" s="327" t="s">
        <v>193</v>
      </c>
      <c r="C21" s="324">
        <v>-20000</v>
      </c>
    </row>
    <row r="22" spans="1:3" s="311" customFormat="1" ht="78" customHeight="1">
      <c r="A22" s="326" t="s">
        <v>194</v>
      </c>
      <c r="B22" s="327" t="s">
        <v>195</v>
      </c>
      <c r="C22" s="324">
        <v>20000</v>
      </c>
    </row>
    <row r="23" spans="1:3" s="311" customFormat="1" ht="18" hidden="1">
      <c r="A23" s="331"/>
      <c r="B23" s="332"/>
      <c r="C23" s="333"/>
    </row>
    <row r="24" spans="1:3" ht="31.5" customHeight="1" hidden="1">
      <c r="A24" s="328" t="s">
        <v>196</v>
      </c>
      <c r="B24" s="329" t="s">
        <v>197</v>
      </c>
      <c r="C24" s="320">
        <v>0</v>
      </c>
    </row>
    <row r="25" spans="1:3" s="311" customFormat="1" ht="18" hidden="1">
      <c r="A25" s="331"/>
      <c r="B25" s="332"/>
      <c r="C25" s="333"/>
    </row>
    <row r="26" spans="1:3" s="311" customFormat="1" ht="54" hidden="1">
      <c r="A26" s="331" t="s">
        <v>198</v>
      </c>
      <c r="B26" s="332" t="s">
        <v>199</v>
      </c>
      <c r="C26" s="333"/>
    </row>
    <row r="27" spans="1:3" s="311" customFormat="1" ht="18" hidden="1">
      <c r="A27" s="331"/>
      <c r="B27" s="332"/>
      <c r="C27" s="333"/>
    </row>
    <row r="28" spans="1:3" s="311" customFormat="1" ht="32.25" customHeight="1" thickBot="1">
      <c r="A28" s="334"/>
      <c r="B28" s="335" t="s">
        <v>200</v>
      </c>
      <c r="C28" s="336">
        <f>C12+C14+C18+C19</f>
        <v>60428</v>
      </c>
    </row>
    <row r="29" spans="1:3" ht="12.75">
      <c r="A29" s="337"/>
      <c r="B29" s="337"/>
      <c r="C29" s="338"/>
    </row>
    <row r="30" spans="1:3" ht="12.75">
      <c r="A30" s="339"/>
      <c r="B30" s="339"/>
      <c r="C30" s="340"/>
    </row>
    <row r="31" spans="1:3" s="311" customFormat="1" ht="12.75">
      <c r="A31" s="339"/>
      <c r="B31" s="339"/>
      <c r="C31" s="340"/>
    </row>
    <row r="32" spans="1:3" s="311" customFormat="1" ht="12.75">
      <c r="A32" s="337"/>
      <c r="B32" s="337"/>
      <c r="C32" s="338"/>
    </row>
    <row r="33" spans="1:3" s="311" customFormat="1" ht="12.75">
      <c r="A33" s="337"/>
      <c r="B33" s="341"/>
      <c r="C33" s="338"/>
    </row>
    <row r="34" spans="1:3" ht="12.75">
      <c r="A34" s="337"/>
      <c r="B34" s="341"/>
      <c r="C34" s="338"/>
    </row>
    <row r="35" spans="1:3" ht="17.25">
      <c r="A35" s="342"/>
      <c r="B35" s="343"/>
      <c r="C35" s="344"/>
    </row>
  </sheetData>
  <sheetProtection/>
  <mergeCells count="2">
    <mergeCell ref="A8:B8"/>
    <mergeCell ref="B10:B1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4">
      <selection activeCell="C15" sqref="C15"/>
    </sheetView>
  </sheetViews>
  <sheetFormatPr defaultColWidth="8.7109375" defaultRowHeight="15"/>
  <cols>
    <col min="1" max="1" width="66.57421875" style="246" customWidth="1"/>
    <col min="2" max="2" width="14.421875" style="246" customWidth="1"/>
    <col min="3" max="16384" width="8.7109375" style="246" customWidth="1"/>
  </cols>
  <sheetData>
    <row r="1" spans="1:3" s="55" customFormat="1" ht="15" customHeight="1">
      <c r="A1" s="418" t="s">
        <v>493</v>
      </c>
      <c r="B1" s="418"/>
      <c r="C1" s="245"/>
    </row>
    <row r="2" spans="1:3" s="55" customFormat="1" ht="15" customHeight="1">
      <c r="A2" s="419" t="s">
        <v>492</v>
      </c>
      <c r="B2" s="419"/>
      <c r="C2" s="56"/>
    </row>
    <row r="3" spans="1:3" s="55" customFormat="1" ht="15" customHeight="1">
      <c r="A3" s="419" t="s">
        <v>642</v>
      </c>
      <c r="B3" s="419"/>
      <c r="C3" s="56"/>
    </row>
    <row r="4" spans="1:3" s="55" customFormat="1" ht="15" customHeight="1">
      <c r="A4" s="62"/>
      <c r="B4" s="4" t="s">
        <v>410</v>
      </c>
      <c r="C4" s="56"/>
    </row>
    <row r="5" spans="1:3" s="55" customFormat="1" ht="15" customHeight="1">
      <c r="A5" s="62"/>
      <c r="B5" s="4" t="s">
        <v>132</v>
      </c>
      <c r="C5" s="56"/>
    </row>
    <row r="6" spans="1:3" s="55" customFormat="1" ht="15" customHeight="1">
      <c r="A6" s="419" t="s">
        <v>133</v>
      </c>
      <c r="B6" s="419"/>
      <c r="C6" s="56"/>
    </row>
    <row r="8" spans="1:2" ht="81.75" customHeight="1">
      <c r="A8" s="417" t="s">
        <v>134</v>
      </c>
      <c r="B8" s="417"/>
    </row>
    <row r="11" spans="1:2" s="249" customFormat="1" ht="39" customHeight="1">
      <c r="A11" s="247" t="s">
        <v>397</v>
      </c>
      <c r="B11" s="248" t="s">
        <v>398</v>
      </c>
    </row>
    <row r="12" spans="1:2" s="249" customFormat="1" ht="39" customHeight="1" hidden="1">
      <c r="A12" s="247"/>
      <c r="B12" s="248"/>
    </row>
    <row r="13" spans="1:2" s="249" customFormat="1" ht="39" customHeight="1" hidden="1">
      <c r="A13" s="247"/>
      <c r="B13" s="248"/>
    </row>
    <row r="14" spans="1:2" ht="18">
      <c r="A14" s="250" t="s">
        <v>0</v>
      </c>
      <c r="B14" s="251">
        <v>1500</v>
      </c>
    </row>
    <row r="15" spans="1:2" ht="36">
      <c r="A15" s="291" t="s">
        <v>1</v>
      </c>
      <c r="B15" s="251">
        <v>1460</v>
      </c>
    </row>
    <row r="16" spans="1:2" ht="36" hidden="1">
      <c r="A16" s="291" t="s">
        <v>131</v>
      </c>
      <c r="B16" s="251"/>
    </row>
    <row r="17" spans="1:2" ht="36" hidden="1">
      <c r="A17" s="291" t="s">
        <v>135</v>
      </c>
      <c r="B17" s="251">
        <v>0</v>
      </c>
    </row>
    <row r="18" spans="1:2" ht="18" hidden="1">
      <c r="A18" s="291"/>
      <c r="B18" s="251"/>
    </row>
    <row r="19" spans="1:2" ht="18" hidden="1">
      <c r="A19" s="291"/>
      <c r="B19" s="251"/>
    </row>
    <row r="20" spans="1:2" ht="36">
      <c r="A20" s="291" t="s">
        <v>123</v>
      </c>
      <c r="B20" s="251">
        <v>190</v>
      </c>
    </row>
    <row r="21" spans="1:2" ht="36" hidden="1">
      <c r="A21" s="291" t="s">
        <v>123</v>
      </c>
      <c r="B21" s="251">
        <v>0</v>
      </c>
    </row>
    <row r="22" spans="1:2" ht="36">
      <c r="A22" s="291" t="s">
        <v>129</v>
      </c>
      <c r="B22" s="251">
        <v>3748.1</v>
      </c>
    </row>
    <row r="23" spans="1:2" ht="36">
      <c r="A23" s="291" t="s">
        <v>136</v>
      </c>
      <c r="B23" s="251">
        <v>100</v>
      </c>
    </row>
    <row r="24" spans="1:2" ht="36">
      <c r="A24" s="291" t="s">
        <v>131</v>
      </c>
      <c r="B24" s="251">
        <v>700</v>
      </c>
    </row>
    <row r="25" spans="1:2" ht="36">
      <c r="A25" s="291" t="s">
        <v>137</v>
      </c>
      <c r="B25" s="251">
        <v>372</v>
      </c>
    </row>
    <row r="26" spans="1:2" ht="18">
      <c r="A26" s="292" t="s">
        <v>2</v>
      </c>
      <c r="B26" s="252">
        <f>SUM(B14:B25)</f>
        <v>8070.1</v>
      </c>
    </row>
  </sheetData>
  <sheetProtection/>
  <mergeCells count="5">
    <mergeCell ref="A8:B8"/>
    <mergeCell ref="A1:B1"/>
    <mergeCell ref="A2:B2"/>
    <mergeCell ref="A3:B3"/>
    <mergeCell ref="A6:B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7">
      <selection activeCell="B15" sqref="B15"/>
    </sheetView>
  </sheetViews>
  <sheetFormatPr defaultColWidth="8.7109375" defaultRowHeight="15"/>
  <cols>
    <col min="1" max="1" width="63.7109375" style="246" customWidth="1"/>
    <col min="2" max="2" width="14.421875" style="246" customWidth="1"/>
    <col min="3" max="16384" width="8.7109375" style="246" customWidth="1"/>
  </cols>
  <sheetData>
    <row r="1" spans="1:3" s="55" customFormat="1" ht="15" customHeight="1">
      <c r="A1" s="418" t="s">
        <v>493</v>
      </c>
      <c r="B1" s="418"/>
      <c r="C1" s="245"/>
    </row>
    <row r="2" spans="1:3" s="55" customFormat="1" ht="15" customHeight="1">
      <c r="A2" s="419" t="s">
        <v>492</v>
      </c>
      <c r="B2" s="419"/>
      <c r="C2" s="56"/>
    </row>
    <row r="3" spans="1:3" s="55" customFormat="1" ht="15" customHeight="1">
      <c r="A3" s="419" t="s">
        <v>642</v>
      </c>
      <c r="B3" s="419"/>
      <c r="C3" s="56"/>
    </row>
    <row r="4" spans="1:3" s="55" customFormat="1" ht="15" customHeight="1">
      <c r="A4" s="62"/>
      <c r="B4" s="4" t="s">
        <v>410</v>
      </c>
      <c r="C4" s="56"/>
    </row>
    <row r="5" spans="1:3" s="55" customFormat="1" ht="15" customHeight="1">
      <c r="A5" s="62"/>
      <c r="B5" s="4" t="s">
        <v>167</v>
      </c>
      <c r="C5" s="56"/>
    </row>
    <row r="6" spans="1:3" s="55" customFormat="1" ht="15" customHeight="1">
      <c r="A6" s="419" t="s">
        <v>168</v>
      </c>
      <c r="B6" s="419"/>
      <c r="C6" s="56"/>
    </row>
    <row r="8" spans="1:2" ht="75.75" customHeight="1">
      <c r="A8" s="417" t="s">
        <v>169</v>
      </c>
      <c r="B8" s="417"/>
    </row>
    <row r="11" spans="1:2" s="249" customFormat="1" ht="39" customHeight="1">
      <c r="A11" s="247" t="s">
        <v>397</v>
      </c>
      <c r="B11" s="248" t="s">
        <v>398</v>
      </c>
    </row>
    <row r="12" spans="1:2" ht="39.75" customHeight="1">
      <c r="A12" s="291" t="s">
        <v>128</v>
      </c>
      <c r="B12" s="251">
        <v>195</v>
      </c>
    </row>
    <row r="13" spans="1:2" ht="36">
      <c r="A13" s="291" t="s">
        <v>130</v>
      </c>
      <c r="B13" s="251">
        <f>800+450</f>
        <v>1250</v>
      </c>
    </row>
    <row r="14" spans="1:2" ht="36">
      <c r="A14" s="291" t="s">
        <v>135</v>
      </c>
      <c r="B14" s="251">
        <v>400</v>
      </c>
    </row>
    <row r="15" spans="1:2" ht="36">
      <c r="A15" s="291" t="s">
        <v>107</v>
      </c>
      <c r="B15" s="251">
        <v>490</v>
      </c>
    </row>
    <row r="16" spans="1:2" ht="18">
      <c r="A16" s="292" t="s">
        <v>2</v>
      </c>
      <c r="B16" s="252">
        <f>SUM(B12:B15)</f>
        <v>2335</v>
      </c>
    </row>
  </sheetData>
  <sheetProtection/>
  <mergeCells count="5">
    <mergeCell ref="A8:B8"/>
    <mergeCell ref="A1:B1"/>
    <mergeCell ref="A2:B2"/>
    <mergeCell ref="A3:B3"/>
    <mergeCell ref="A6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8" sqref="A8:B8"/>
    </sheetView>
  </sheetViews>
  <sheetFormatPr defaultColWidth="8.7109375" defaultRowHeight="15"/>
  <cols>
    <col min="1" max="1" width="66.57421875" style="246" customWidth="1"/>
    <col min="2" max="2" width="14.421875" style="246" customWidth="1"/>
    <col min="3" max="16384" width="8.7109375" style="246" customWidth="1"/>
  </cols>
  <sheetData>
    <row r="1" spans="1:3" s="55" customFormat="1" ht="15" customHeight="1">
      <c r="A1" s="418" t="s">
        <v>493</v>
      </c>
      <c r="B1" s="418"/>
      <c r="C1" s="245"/>
    </row>
    <row r="2" spans="1:3" s="55" customFormat="1" ht="15" customHeight="1">
      <c r="A2" s="419" t="s">
        <v>492</v>
      </c>
      <c r="B2" s="419"/>
      <c r="C2" s="56"/>
    </row>
    <row r="3" spans="1:3" s="55" customFormat="1" ht="15" customHeight="1">
      <c r="A3" s="419" t="s">
        <v>642</v>
      </c>
      <c r="B3" s="419"/>
      <c r="C3" s="56"/>
    </row>
    <row r="4" spans="1:3" s="55" customFormat="1" ht="15" customHeight="1">
      <c r="A4" s="62"/>
      <c r="B4" s="4" t="s">
        <v>410</v>
      </c>
      <c r="C4" s="56"/>
    </row>
    <row r="5" spans="1:3" s="55" customFormat="1" ht="15" customHeight="1">
      <c r="A5" s="62"/>
      <c r="B5" s="4" t="s">
        <v>689</v>
      </c>
      <c r="C5" s="56"/>
    </row>
    <row r="6" spans="1:3" s="55" customFormat="1" ht="15" customHeight="1">
      <c r="A6" s="419" t="s">
        <v>133</v>
      </c>
      <c r="B6" s="419"/>
      <c r="C6" s="56"/>
    </row>
    <row r="8" spans="1:2" ht="81.75" customHeight="1">
      <c r="A8" s="417" t="s">
        <v>134</v>
      </c>
      <c r="B8" s="417"/>
    </row>
    <row r="11" spans="1:2" s="249" customFormat="1" ht="39" customHeight="1">
      <c r="A11" s="247" t="s">
        <v>397</v>
      </c>
      <c r="B11" s="248" t="s">
        <v>398</v>
      </c>
    </row>
    <row r="12" spans="1:2" ht="18">
      <c r="A12" s="250" t="s">
        <v>0</v>
      </c>
      <c r="B12" s="251">
        <v>1500</v>
      </c>
    </row>
    <row r="13" spans="1:2" ht="36">
      <c r="A13" s="291" t="s">
        <v>1</v>
      </c>
      <c r="B13" s="251">
        <v>1460</v>
      </c>
    </row>
    <row r="14" spans="1:2" ht="36" hidden="1">
      <c r="A14" s="291" t="s">
        <v>131</v>
      </c>
      <c r="B14" s="251"/>
    </row>
    <row r="15" spans="1:2" ht="36" hidden="1">
      <c r="A15" s="291" t="s">
        <v>135</v>
      </c>
      <c r="B15" s="251">
        <v>0</v>
      </c>
    </row>
    <row r="16" spans="1:2" ht="18" hidden="1">
      <c r="A16" s="291"/>
      <c r="B16" s="251"/>
    </row>
    <row r="17" spans="1:2" ht="18" hidden="1">
      <c r="A17" s="291"/>
      <c r="B17" s="251"/>
    </row>
    <row r="18" spans="1:2" ht="36">
      <c r="A18" s="291" t="s">
        <v>123</v>
      </c>
      <c r="B18" s="251">
        <v>190</v>
      </c>
    </row>
    <row r="19" spans="1:2" ht="36">
      <c r="A19" s="291" t="s">
        <v>129</v>
      </c>
      <c r="B19" s="251">
        <v>3748.1</v>
      </c>
    </row>
    <row r="20" spans="1:2" ht="36">
      <c r="A20" s="291" t="s">
        <v>136</v>
      </c>
      <c r="B20" s="251">
        <v>100</v>
      </c>
    </row>
    <row r="21" spans="1:2" ht="36">
      <c r="A21" s="291" t="s">
        <v>109</v>
      </c>
      <c r="B21" s="251">
        <v>340.6</v>
      </c>
    </row>
    <row r="22" spans="1:2" ht="36">
      <c r="A22" s="291" t="s">
        <v>131</v>
      </c>
      <c r="B22" s="251">
        <v>700</v>
      </c>
    </row>
    <row r="23" spans="1:2" ht="36">
      <c r="A23" s="291" t="s">
        <v>137</v>
      </c>
      <c r="B23" s="251">
        <v>372</v>
      </c>
    </row>
    <row r="24" spans="1:2" ht="18">
      <c r="A24" s="292" t="s">
        <v>2</v>
      </c>
      <c r="B24" s="252">
        <v>8410.7</v>
      </c>
    </row>
  </sheetData>
  <sheetProtection/>
  <mergeCells count="5">
    <mergeCell ref="A1:B1"/>
    <mergeCell ref="A2:B2"/>
    <mergeCell ref="A3:B3"/>
    <mergeCell ref="A6:B6"/>
    <mergeCell ref="A8:B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B1"/>
    </sheetView>
  </sheetViews>
  <sheetFormatPr defaultColWidth="8.7109375" defaultRowHeight="15"/>
  <cols>
    <col min="1" max="1" width="58.8515625" style="246" customWidth="1"/>
    <col min="2" max="2" width="14.421875" style="290" customWidth="1"/>
    <col min="3" max="16384" width="8.7109375" style="246" customWidth="1"/>
  </cols>
  <sheetData>
    <row r="1" spans="1:3" s="55" customFormat="1" ht="15" customHeight="1">
      <c r="A1" s="418" t="s">
        <v>493</v>
      </c>
      <c r="B1" s="418"/>
      <c r="C1" s="245"/>
    </row>
    <row r="2" spans="1:3" s="55" customFormat="1" ht="15" customHeight="1">
      <c r="A2" s="419" t="s">
        <v>492</v>
      </c>
      <c r="B2" s="419"/>
      <c r="C2" s="56"/>
    </row>
    <row r="3" spans="1:3" s="55" customFormat="1" ht="15" customHeight="1">
      <c r="A3" s="419" t="s">
        <v>642</v>
      </c>
      <c r="B3" s="419"/>
      <c r="C3" s="56"/>
    </row>
    <row r="4" spans="1:3" s="55" customFormat="1" ht="15" customHeight="1">
      <c r="A4" s="62"/>
      <c r="B4" s="4" t="s">
        <v>410</v>
      </c>
      <c r="C4" s="56"/>
    </row>
    <row r="5" spans="1:3" s="55" customFormat="1" ht="15" customHeight="1">
      <c r="A5" s="62"/>
      <c r="B5" s="4" t="s">
        <v>689</v>
      </c>
      <c r="C5" s="56"/>
    </row>
    <row r="6" spans="1:3" s="55" customFormat="1" ht="15" customHeight="1">
      <c r="A6" s="419" t="s">
        <v>150</v>
      </c>
      <c r="B6" s="419"/>
      <c r="C6" s="56"/>
    </row>
    <row r="8" spans="1:2" ht="78" customHeight="1">
      <c r="A8" s="417" t="s">
        <v>127</v>
      </c>
      <c r="B8" s="417"/>
    </row>
    <row r="11" spans="1:2" s="249" customFormat="1" ht="39" customHeight="1">
      <c r="A11" s="247" t="s">
        <v>397</v>
      </c>
      <c r="B11" s="248" t="s">
        <v>398</v>
      </c>
    </row>
    <row r="12" spans="1:2" ht="36">
      <c r="A12" s="250" t="s">
        <v>1</v>
      </c>
      <c r="B12" s="247">
        <v>572</v>
      </c>
    </row>
    <row r="13" spans="1:2" ht="36">
      <c r="A13" s="250" t="s">
        <v>129</v>
      </c>
      <c r="B13" s="247">
        <v>826</v>
      </c>
    </row>
    <row r="14" spans="1:2" ht="36">
      <c r="A14" s="250" t="s">
        <v>130</v>
      </c>
      <c r="B14" s="247">
        <v>200</v>
      </c>
    </row>
    <row r="15" spans="1:2" ht="36">
      <c r="A15" s="250" t="s">
        <v>109</v>
      </c>
      <c r="B15" s="247">
        <v>400</v>
      </c>
    </row>
    <row r="16" spans="1:2" ht="36">
      <c r="A16" s="250" t="s">
        <v>131</v>
      </c>
      <c r="B16" s="247">
        <v>1402</v>
      </c>
    </row>
    <row r="17" spans="1:2" ht="36">
      <c r="A17" s="250" t="s">
        <v>107</v>
      </c>
      <c r="B17" s="247">
        <v>2000</v>
      </c>
    </row>
    <row r="18" spans="1:2" ht="18">
      <c r="A18" s="288" t="s">
        <v>2</v>
      </c>
      <c r="B18" s="289">
        <v>5400</v>
      </c>
    </row>
  </sheetData>
  <sheetProtection/>
  <mergeCells count="5">
    <mergeCell ref="A8:B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10.140625" defaultRowHeight="15"/>
  <cols>
    <col min="1" max="1" width="23.28125" style="72" customWidth="1"/>
    <col min="2" max="2" width="79.00390625" style="111" customWidth="1"/>
    <col min="3" max="3" width="14.00390625" style="110" customWidth="1"/>
    <col min="4" max="16384" width="10.140625" style="72" customWidth="1"/>
  </cols>
  <sheetData>
    <row r="1" spans="2:3" ht="12.75">
      <c r="B1" s="2"/>
      <c r="C1" s="3" t="s">
        <v>493</v>
      </c>
    </row>
    <row r="2" spans="2:3" ht="12.75">
      <c r="B2" s="2"/>
      <c r="C2" s="4" t="s">
        <v>492</v>
      </c>
    </row>
    <row r="3" spans="2:3" ht="12.75">
      <c r="B3" s="2"/>
      <c r="C3" s="4" t="s">
        <v>642</v>
      </c>
    </row>
    <row r="4" spans="2:3" ht="12.75">
      <c r="B4" s="2"/>
      <c r="C4" s="4" t="s">
        <v>410</v>
      </c>
    </row>
    <row r="5" spans="2:3" ht="12.75">
      <c r="B5" s="2"/>
      <c r="C5" s="4" t="s">
        <v>689</v>
      </c>
    </row>
    <row r="6" spans="2:3" ht="12.75">
      <c r="B6" s="2"/>
      <c r="C6" s="4" t="s">
        <v>419</v>
      </c>
    </row>
    <row r="8" spans="1:3" ht="39.75" customHeight="1">
      <c r="A8" s="361" t="s">
        <v>420</v>
      </c>
      <c r="B8" s="361"/>
      <c r="C8" s="107"/>
    </row>
    <row r="9" spans="1:3" ht="13.5" thickBot="1">
      <c r="A9" s="1"/>
      <c r="B9" s="112"/>
      <c r="C9" s="108"/>
    </row>
    <row r="10" spans="1:3" ht="12.75" customHeight="1">
      <c r="A10" s="75" t="s">
        <v>421</v>
      </c>
      <c r="B10" s="362" t="s">
        <v>422</v>
      </c>
      <c r="C10" s="364" t="s">
        <v>688</v>
      </c>
    </row>
    <row r="11" spans="1:3" ht="42" customHeight="1" thickBot="1">
      <c r="A11" s="104" t="s">
        <v>423</v>
      </c>
      <c r="B11" s="363"/>
      <c r="C11" s="365"/>
    </row>
    <row r="12" spans="1:3" ht="16.5">
      <c r="A12" s="76" t="s">
        <v>424</v>
      </c>
      <c r="B12" s="113" t="s">
        <v>425</v>
      </c>
      <c r="C12" s="102">
        <v>692487</v>
      </c>
    </row>
    <row r="13" spans="1:3" ht="16.5" customHeight="1">
      <c r="A13" s="77" t="s">
        <v>426</v>
      </c>
      <c r="B13" s="79" t="s">
        <v>427</v>
      </c>
      <c r="C13" s="242">
        <v>428082.6</v>
      </c>
    </row>
    <row r="14" spans="1:3" ht="12.75">
      <c r="A14" s="78" t="s">
        <v>428</v>
      </c>
      <c r="B14" s="80" t="s">
        <v>429</v>
      </c>
      <c r="C14" s="243">
        <v>428082.6</v>
      </c>
    </row>
    <row r="15" spans="1:3" ht="12.75">
      <c r="A15" s="77" t="s">
        <v>430</v>
      </c>
      <c r="B15" s="79" t="s">
        <v>431</v>
      </c>
      <c r="C15" s="242">
        <v>105515.5</v>
      </c>
    </row>
    <row r="16" spans="1:3" ht="12.75">
      <c r="A16" s="78" t="s">
        <v>432</v>
      </c>
      <c r="B16" s="80" t="s">
        <v>433</v>
      </c>
      <c r="C16" s="243">
        <v>60718.7</v>
      </c>
    </row>
    <row r="17" spans="1:3" ht="12.75">
      <c r="A17" s="78" t="s">
        <v>434</v>
      </c>
      <c r="B17" s="80" t="s">
        <v>435</v>
      </c>
      <c r="C17" s="243">
        <v>44445.5</v>
      </c>
    </row>
    <row r="18" spans="1:3" ht="12.75">
      <c r="A18" s="78" t="s">
        <v>436</v>
      </c>
      <c r="B18" s="80" t="s">
        <v>437</v>
      </c>
      <c r="C18" s="243">
        <v>298.8</v>
      </c>
    </row>
    <row r="19" spans="1:3" ht="12.75">
      <c r="A19" s="78" t="s">
        <v>438</v>
      </c>
      <c r="B19" s="80" t="s">
        <v>439</v>
      </c>
      <c r="C19" s="243">
        <v>52.5</v>
      </c>
    </row>
    <row r="20" spans="1:3" ht="12.75">
      <c r="A20" s="77" t="s">
        <v>440</v>
      </c>
      <c r="B20" s="79" t="s">
        <v>441</v>
      </c>
      <c r="C20" s="242">
        <v>8016.2</v>
      </c>
    </row>
    <row r="21" spans="1:3" ht="34.5" customHeight="1">
      <c r="A21" s="76" t="s">
        <v>442</v>
      </c>
      <c r="B21" s="79" t="s">
        <v>443</v>
      </c>
      <c r="C21" s="242">
        <v>62239.4</v>
      </c>
    </row>
    <row r="22" spans="1:3" ht="43.5" customHeight="1">
      <c r="A22" s="78" t="s">
        <v>444</v>
      </c>
      <c r="B22" s="82" t="s">
        <v>445</v>
      </c>
      <c r="C22" s="243">
        <v>61906.1</v>
      </c>
    </row>
    <row r="23" spans="1:3" ht="52.5" customHeight="1">
      <c r="A23" s="78" t="s">
        <v>446</v>
      </c>
      <c r="B23" s="83" t="s">
        <v>447</v>
      </c>
      <c r="C23" s="243">
        <v>218.3</v>
      </c>
    </row>
    <row r="24" spans="1:3" ht="26.25">
      <c r="A24" s="78" t="s">
        <v>448</v>
      </c>
      <c r="B24" s="80" t="s">
        <v>449</v>
      </c>
      <c r="C24" s="243">
        <v>115</v>
      </c>
    </row>
    <row r="25" spans="1:3" ht="15" customHeight="1">
      <c r="A25" s="77" t="s">
        <v>450</v>
      </c>
      <c r="B25" s="79" t="s">
        <v>451</v>
      </c>
      <c r="C25" s="242">
        <v>9980.9</v>
      </c>
    </row>
    <row r="26" spans="1:3" ht="12.75">
      <c r="A26" s="78" t="s">
        <v>452</v>
      </c>
      <c r="B26" s="80" t="s">
        <v>453</v>
      </c>
      <c r="C26" s="243">
        <v>9980.9</v>
      </c>
    </row>
    <row r="27" spans="1:3" ht="26.25" customHeight="1">
      <c r="A27" s="77" t="s">
        <v>454</v>
      </c>
      <c r="B27" s="79" t="s">
        <v>455</v>
      </c>
      <c r="C27" s="242">
        <v>23788.5</v>
      </c>
    </row>
    <row r="28" spans="1:3" ht="27.75" customHeight="1">
      <c r="A28" s="78" t="s">
        <v>456</v>
      </c>
      <c r="B28" s="80" t="s">
        <v>457</v>
      </c>
      <c r="C28" s="243">
        <v>23469.2</v>
      </c>
    </row>
    <row r="29" spans="1:3" ht="18" customHeight="1">
      <c r="A29" s="78" t="s">
        <v>615</v>
      </c>
      <c r="B29" s="80" t="s">
        <v>616</v>
      </c>
      <c r="C29" s="243">
        <v>319.3</v>
      </c>
    </row>
    <row r="30" spans="1:3" ht="17.25" customHeight="1">
      <c r="A30" s="77" t="s">
        <v>458</v>
      </c>
      <c r="B30" s="79" t="s">
        <v>459</v>
      </c>
      <c r="C30" s="242">
        <v>43501</v>
      </c>
    </row>
    <row r="31" spans="1:3" ht="60.75" customHeight="1">
      <c r="A31" s="78" t="s">
        <v>460</v>
      </c>
      <c r="B31" s="105" t="s">
        <v>509</v>
      </c>
      <c r="C31" s="243">
        <v>5300</v>
      </c>
    </row>
    <row r="32" spans="1:3" ht="30" customHeight="1">
      <c r="A32" s="78" t="s">
        <v>510</v>
      </c>
      <c r="B32" s="106" t="s">
        <v>511</v>
      </c>
      <c r="C32" s="243">
        <v>34991</v>
      </c>
    </row>
    <row r="33" spans="1:3" ht="12.75" hidden="1">
      <c r="A33" s="77" t="s">
        <v>512</v>
      </c>
      <c r="B33" s="79" t="s">
        <v>513</v>
      </c>
      <c r="C33" s="243">
        <v>0</v>
      </c>
    </row>
    <row r="34" spans="1:3" ht="30.75" customHeight="1" hidden="1">
      <c r="A34" s="78" t="s">
        <v>514</v>
      </c>
      <c r="B34" s="80" t="s">
        <v>515</v>
      </c>
      <c r="C34" s="243">
        <v>0</v>
      </c>
    </row>
    <row r="35" spans="1:3" ht="51" customHeight="1">
      <c r="A35" s="78" t="s">
        <v>600</v>
      </c>
      <c r="B35" s="80" t="s">
        <v>599</v>
      </c>
      <c r="C35" s="243">
        <v>3210</v>
      </c>
    </row>
    <row r="36" spans="1:3" ht="15" customHeight="1">
      <c r="A36" s="77" t="s">
        <v>516</v>
      </c>
      <c r="B36" s="79" t="s">
        <v>517</v>
      </c>
      <c r="C36" s="242">
        <v>10000</v>
      </c>
    </row>
    <row r="37" spans="1:3" ht="15" customHeight="1">
      <c r="A37" s="77" t="s">
        <v>518</v>
      </c>
      <c r="B37" s="79" t="s">
        <v>519</v>
      </c>
      <c r="C37" s="242">
        <v>1362.9</v>
      </c>
    </row>
    <row r="38" spans="1:3" ht="17.25" customHeight="1">
      <c r="A38" s="78" t="s">
        <v>520</v>
      </c>
      <c r="B38" s="80" t="s">
        <v>521</v>
      </c>
      <c r="C38" s="243">
        <v>1362.9</v>
      </c>
    </row>
    <row r="39" spans="1:3" ht="17.25" customHeight="1" thickBot="1">
      <c r="A39" s="77" t="s">
        <v>522</v>
      </c>
      <c r="B39" s="79" t="s">
        <v>523</v>
      </c>
      <c r="C39" s="242">
        <v>1622101.3999999994</v>
      </c>
    </row>
    <row r="40" spans="1:3" ht="18" thickBot="1">
      <c r="A40" s="81"/>
      <c r="B40" s="114" t="s">
        <v>524</v>
      </c>
      <c r="C40" s="103">
        <v>2314588.3999999994</v>
      </c>
    </row>
    <row r="42" ht="12.75">
      <c r="C42" s="109"/>
    </row>
    <row r="43" ht="12.75">
      <c r="C43" s="109"/>
    </row>
  </sheetData>
  <sheetProtection/>
  <mergeCells count="3">
    <mergeCell ref="A8:B8"/>
    <mergeCell ref="B10:B11"/>
    <mergeCell ref="C10:C11"/>
  </mergeCells>
  <printOptions/>
  <pageMargins left="0.7086614173228347" right="0" top="0.7480314960629921" bottom="0.3937007874015748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3">
      <selection activeCell="D20" sqref="C20:D20"/>
    </sheetView>
  </sheetViews>
  <sheetFormatPr defaultColWidth="97.8515625" defaultRowHeight="15"/>
  <cols>
    <col min="1" max="1" width="22.28125" style="87" customWidth="1"/>
    <col min="2" max="2" width="97.8515625" style="96" customWidth="1"/>
    <col min="3" max="5" width="15.421875" style="96" customWidth="1"/>
    <col min="6" max="211" width="10.00390625" style="87" customWidth="1"/>
    <col min="212" max="212" width="25.421875" style="87" customWidth="1"/>
    <col min="213" max="16384" width="97.8515625" style="87" customWidth="1"/>
  </cols>
  <sheetData>
    <row r="1" spans="2:5" s="55" customFormat="1" ht="13.5">
      <c r="B1" s="56"/>
      <c r="C1" s="84" t="s">
        <v>493</v>
      </c>
      <c r="D1" s="84"/>
      <c r="E1" s="99"/>
    </row>
    <row r="2" spans="2:5" s="55" customFormat="1" ht="13.5">
      <c r="B2" s="56"/>
      <c r="C2" s="85" t="s">
        <v>492</v>
      </c>
      <c r="D2" s="85"/>
      <c r="E2" s="100"/>
    </row>
    <row r="3" spans="2:5" s="55" customFormat="1" ht="13.5">
      <c r="B3" s="56"/>
      <c r="C3" s="85" t="s">
        <v>642</v>
      </c>
      <c r="D3" s="85"/>
      <c r="E3" s="100"/>
    </row>
    <row r="4" spans="2:5" s="55" customFormat="1" ht="12.75">
      <c r="B4" s="56"/>
      <c r="C4" s="173" t="s">
        <v>353</v>
      </c>
      <c r="D4" s="157"/>
      <c r="E4" s="74"/>
    </row>
    <row r="5" spans="2:5" s="55" customFormat="1" ht="12.75">
      <c r="B5" s="56"/>
      <c r="C5" s="173" t="s">
        <v>4</v>
      </c>
      <c r="D5" s="157"/>
      <c r="E5" s="74"/>
    </row>
    <row r="6" spans="2:5" s="55" customFormat="1" ht="13.5">
      <c r="B6" s="56"/>
      <c r="C6" s="85" t="s">
        <v>525</v>
      </c>
      <c r="D6" s="85"/>
      <c r="E6" s="100"/>
    </row>
    <row r="7" spans="2:5" s="55" customFormat="1" ht="13.5">
      <c r="B7" s="56"/>
      <c r="C7" s="85"/>
      <c r="D7" s="85"/>
      <c r="E7" s="100"/>
    </row>
    <row r="8" spans="2:5" s="55" customFormat="1" ht="14.25">
      <c r="B8" s="56"/>
      <c r="C8" s="86"/>
      <c r="D8" s="86"/>
      <c r="E8" s="101"/>
    </row>
    <row r="9" spans="1:5" ht="37.5" customHeight="1">
      <c r="A9" s="372" t="s">
        <v>526</v>
      </c>
      <c r="B9" s="372"/>
      <c r="C9" s="372"/>
      <c r="D9" s="97"/>
      <c r="E9" s="98"/>
    </row>
    <row r="10" spans="1:5" ht="23.25" customHeight="1" thickBot="1">
      <c r="A10" s="88"/>
      <c r="B10" s="89"/>
      <c r="C10" s="90"/>
      <c r="D10" s="90"/>
      <c r="E10" s="90"/>
    </row>
    <row r="11" spans="1:5" s="91" customFormat="1" ht="30">
      <c r="A11" s="198" t="s">
        <v>527</v>
      </c>
      <c r="B11" s="199" t="s">
        <v>422</v>
      </c>
      <c r="C11" s="200" t="s">
        <v>415</v>
      </c>
      <c r="D11" s="200" t="s">
        <v>416</v>
      </c>
      <c r="E11" s="201" t="s">
        <v>417</v>
      </c>
    </row>
    <row r="12" spans="1:5" s="91" customFormat="1" ht="15">
      <c r="A12" s="77" t="s">
        <v>522</v>
      </c>
      <c r="B12" s="233" t="s">
        <v>523</v>
      </c>
      <c r="C12" s="234">
        <f>C13+C101</f>
        <v>1622101.3999999994</v>
      </c>
      <c r="D12" s="234">
        <f>D13+D101</f>
        <v>1622101.3999999994</v>
      </c>
      <c r="E12" s="203">
        <f>D12-C12</f>
        <v>0</v>
      </c>
    </row>
    <row r="13" spans="1:5" ht="33">
      <c r="A13" s="202" t="s">
        <v>528</v>
      </c>
      <c r="B13" s="182" t="s">
        <v>529</v>
      </c>
      <c r="C13" s="183">
        <f>C44+C14+C86+C17</f>
        <v>1621218.8999999994</v>
      </c>
      <c r="D13" s="183">
        <f>D44+D14+D86+D17</f>
        <v>1621218.8999999994</v>
      </c>
      <c r="E13" s="203">
        <f>D13-C13</f>
        <v>0</v>
      </c>
    </row>
    <row r="14" spans="1:8" ht="33">
      <c r="A14" s="204" t="s">
        <v>530</v>
      </c>
      <c r="B14" s="184" t="s">
        <v>531</v>
      </c>
      <c r="C14" s="183">
        <f>C15+C16</f>
        <v>61007.399999999994</v>
      </c>
      <c r="D14" s="183">
        <f>D15+D16</f>
        <v>61007.399999999994</v>
      </c>
      <c r="E14" s="203">
        <f aca="true" t="shared" si="0" ref="E14:E88">D14-C14</f>
        <v>0</v>
      </c>
      <c r="H14" s="92"/>
    </row>
    <row r="15" spans="1:5" ht="12.75">
      <c r="A15" s="202" t="s">
        <v>532</v>
      </c>
      <c r="B15" s="185" t="s">
        <v>533</v>
      </c>
      <c r="C15" s="183">
        <v>18559</v>
      </c>
      <c r="D15" s="183">
        <v>18559</v>
      </c>
      <c r="E15" s="203">
        <f t="shared" si="0"/>
        <v>0</v>
      </c>
    </row>
    <row r="16" spans="1:5" ht="12.75">
      <c r="A16" s="202" t="s">
        <v>534</v>
      </c>
      <c r="B16" s="244" t="s">
        <v>538</v>
      </c>
      <c r="C16" s="183">
        <f>40931.7+1516.7</f>
        <v>42448.399999999994</v>
      </c>
      <c r="D16" s="183">
        <f>40931.7+1516.7</f>
        <v>42448.399999999994</v>
      </c>
      <c r="E16" s="203">
        <f t="shared" si="0"/>
        <v>0</v>
      </c>
    </row>
    <row r="17" spans="1:5" ht="15">
      <c r="A17" s="202" t="s">
        <v>539</v>
      </c>
      <c r="B17" s="186" t="s">
        <v>540</v>
      </c>
      <c r="C17" s="183">
        <f>C20+C19+C18</f>
        <v>78765.4</v>
      </c>
      <c r="D17" s="183">
        <f>D20+D19+D18</f>
        <v>78765.4</v>
      </c>
      <c r="E17" s="203">
        <f t="shared" si="0"/>
        <v>0</v>
      </c>
    </row>
    <row r="18" spans="1:5" ht="26.25">
      <c r="A18" s="238" t="s">
        <v>110</v>
      </c>
      <c r="B18" s="189" t="s">
        <v>111</v>
      </c>
      <c r="C18" s="197">
        <v>291.2</v>
      </c>
      <c r="D18" s="197">
        <v>291.2</v>
      </c>
      <c r="E18" s="239">
        <f t="shared" si="0"/>
        <v>0</v>
      </c>
    </row>
    <row r="19" spans="1:5" s="240" customFormat="1" ht="26.25">
      <c r="A19" s="238" t="s">
        <v>392</v>
      </c>
      <c r="B19" s="189" t="s">
        <v>393</v>
      </c>
      <c r="C19" s="197">
        <f>1836.6+1134.7</f>
        <v>2971.3</v>
      </c>
      <c r="D19" s="197">
        <f>1836.6+1134.7</f>
        <v>2971.3</v>
      </c>
      <c r="E19" s="239">
        <f t="shared" si="0"/>
        <v>0</v>
      </c>
    </row>
    <row r="20" spans="1:5" ht="12.75">
      <c r="A20" s="366" t="s">
        <v>541</v>
      </c>
      <c r="B20" s="209" t="s">
        <v>542</v>
      </c>
      <c r="C20" s="179">
        <f>SUM(C21:C43)</f>
        <v>75502.9</v>
      </c>
      <c r="D20" s="179">
        <f>SUM(D21:D43)</f>
        <v>75502.9</v>
      </c>
      <c r="E20" s="206">
        <f t="shared" si="0"/>
        <v>0</v>
      </c>
    </row>
    <row r="21" spans="1:5" ht="12.75">
      <c r="A21" s="367"/>
      <c r="B21" s="188" t="s">
        <v>543</v>
      </c>
      <c r="C21" s="178">
        <f>11000-55</f>
        <v>10945</v>
      </c>
      <c r="D21" s="178">
        <f>11000-55</f>
        <v>10945</v>
      </c>
      <c r="E21" s="206">
        <f t="shared" si="0"/>
        <v>0</v>
      </c>
    </row>
    <row r="22" spans="1:5" ht="12.75">
      <c r="A22" s="367"/>
      <c r="B22" s="188" t="s">
        <v>544</v>
      </c>
      <c r="C22" s="178">
        <v>18</v>
      </c>
      <c r="D22" s="178">
        <v>18</v>
      </c>
      <c r="E22" s="206">
        <f t="shared" si="0"/>
        <v>0</v>
      </c>
    </row>
    <row r="23" spans="1:5" ht="39">
      <c r="A23" s="367"/>
      <c r="B23" s="189" t="s">
        <v>545</v>
      </c>
      <c r="C23" s="178">
        <v>793.6</v>
      </c>
      <c r="D23" s="178">
        <v>793.6</v>
      </c>
      <c r="E23" s="206">
        <f t="shared" si="0"/>
        <v>0</v>
      </c>
    </row>
    <row r="24" spans="1:5" ht="12.75">
      <c r="A24" s="367"/>
      <c r="B24" s="188" t="s">
        <v>546</v>
      </c>
      <c r="C24" s="179">
        <v>50</v>
      </c>
      <c r="D24" s="179">
        <v>50</v>
      </c>
      <c r="E24" s="206">
        <f t="shared" si="0"/>
        <v>0</v>
      </c>
    </row>
    <row r="25" spans="1:5" ht="12.75">
      <c r="A25" s="367"/>
      <c r="B25" s="188" t="s">
        <v>547</v>
      </c>
      <c r="C25" s="178">
        <v>122</v>
      </c>
      <c r="D25" s="178">
        <v>122</v>
      </c>
      <c r="E25" s="206">
        <f t="shared" si="0"/>
        <v>0</v>
      </c>
    </row>
    <row r="26" spans="1:5" ht="12.75" customHeight="1">
      <c r="A26" s="367"/>
      <c r="B26" s="189" t="s">
        <v>672</v>
      </c>
      <c r="C26" s="179">
        <v>2240</v>
      </c>
      <c r="D26" s="179">
        <v>2240</v>
      </c>
      <c r="E26" s="206">
        <f aca="true" t="shared" si="1" ref="E26:E37">D26-C26</f>
        <v>0</v>
      </c>
    </row>
    <row r="27" spans="1:5" ht="16.5" customHeight="1">
      <c r="A27" s="367"/>
      <c r="B27" s="189" t="s">
        <v>603</v>
      </c>
      <c r="C27" s="178">
        <v>1990.4</v>
      </c>
      <c r="D27" s="179">
        <v>1990.4</v>
      </c>
      <c r="E27" s="206">
        <f t="shared" si="1"/>
        <v>0</v>
      </c>
    </row>
    <row r="28" spans="1:5" ht="12.75">
      <c r="A28" s="367"/>
      <c r="B28" s="188" t="s">
        <v>598</v>
      </c>
      <c r="C28" s="178">
        <v>14628.6</v>
      </c>
      <c r="D28" s="179">
        <v>14628.6</v>
      </c>
      <c r="E28" s="206">
        <f t="shared" si="1"/>
        <v>0</v>
      </c>
    </row>
    <row r="29" spans="1:5" ht="12.75">
      <c r="A29" s="367"/>
      <c r="B29" s="188" t="s">
        <v>597</v>
      </c>
      <c r="C29" s="178">
        <v>240</v>
      </c>
      <c r="D29" s="179">
        <v>240</v>
      </c>
      <c r="E29" s="206">
        <f t="shared" si="1"/>
        <v>0</v>
      </c>
    </row>
    <row r="30" spans="1:5" ht="12.75">
      <c r="A30" s="367"/>
      <c r="B30" s="189" t="s">
        <v>356</v>
      </c>
      <c r="C30" s="179">
        <v>244.5</v>
      </c>
      <c r="D30" s="179">
        <v>244.5</v>
      </c>
      <c r="E30" s="206">
        <f t="shared" si="1"/>
        <v>0</v>
      </c>
    </row>
    <row r="31" spans="1:5" ht="12.75">
      <c r="A31" s="367"/>
      <c r="B31" s="189" t="s">
        <v>357</v>
      </c>
      <c r="C31" s="179">
        <v>85.2</v>
      </c>
      <c r="D31" s="179">
        <v>85.2</v>
      </c>
      <c r="E31" s="206">
        <f t="shared" si="1"/>
        <v>0</v>
      </c>
    </row>
    <row r="32" spans="1:5" ht="26.25">
      <c r="A32" s="367"/>
      <c r="B32" s="189" t="s">
        <v>363</v>
      </c>
      <c r="C32" s="179">
        <v>183.2</v>
      </c>
      <c r="D32" s="179">
        <v>183.2</v>
      </c>
      <c r="E32" s="206">
        <f t="shared" si="1"/>
        <v>0</v>
      </c>
    </row>
    <row r="33" spans="1:5" ht="12.75">
      <c r="A33" s="367"/>
      <c r="B33" s="189" t="s">
        <v>364</v>
      </c>
      <c r="C33" s="179">
        <v>5424.2</v>
      </c>
      <c r="D33" s="179">
        <v>5424.2</v>
      </c>
      <c r="E33" s="206">
        <f t="shared" si="1"/>
        <v>0</v>
      </c>
    </row>
    <row r="34" spans="1:5" ht="12.75">
      <c r="A34" s="367"/>
      <c r="B34" s="189" t="s">
        <v>365</v>
      </c>
      <c r="C34" s="179">
        <v>245.2</v>
      </c>
      <c r="D34" s="179">
        <v>245.2</v>
      </c>
      <c r="E34" s="206">
        <f t="shared" si="1"/>
        <v>0</v>
      </c>
    </row>
    <row r="35" spans="1:5" ht="12.75">
      <c r="A35" s="367"/>
      <c r="B35" s="189" t="s">
        <v>369</v>
      </c>
      <c r="C35" s="179">
        <v>27414.4</v>
      </c>
      <c r="D35" s="179">
        <v>27414.4</v>
      </c>
      <c r="E35" s="206">
        <f t="shared" si="1"/>
        <v>0</v>
      </c>
    </row>
    <row r="36" spans="1:5" ht="26.25">
      <c r="A36" s="367"/>
      <c r="B36" s="189" t="s">
        <v>384</v>
      </c>
      <c r="C36" s="179">
        <v>5397.5</v>
      </c>
      <c r="D36" s="179">
        <v>5397.5</v>
      </c>
      <c r="E36" s="206">
        <f t="shared" si="1"/>
        <v>0</v>
      </c>
    </row>
    <row r="37" spans="1:5" ht="12.75">
      <c r="A37" s="367"/>
      <c r="B37" s="189" t="s">
        <v>389</v>
      </c>
      <c r="C37" s="197">
        <v>84.8</v>
      </c>
      <c r="D37" s="197">
        <v>84.8</v>
      </c>
      <c r="E37" s="206">
        <f t="shared" si="1"/>
        <v>0</v>
      </c>
    </row>
    <row r="38" spans="1:5" ht="15" customHeight="1">
      <c r="A38" s="367"/>
      <c r="B38" s="189" t="s">
        <v>390</v>
      </c>
      <c r="C38" s="179">
        <v>1215</v>
      </c>
      <c r="D38" s="179">
        <v>1215</v>
      </c>
      <c r="E38" s="206">
        <f aca="true" t="shared" si="2" ref="E38:E43">D38-C38</f>
        <v>0</v>
      </c>
    </row>
    <row r="39" spans="1:5" ht="24.75" customHeight="1">
      <c r="A39" s="367"/>
      <c r="B39" s="189" t="s">
        <v>391</v>
      </c>
      <c r="C39" s="179">
        <v>300</v>
      </c>
      <c r="D39" s="179">
        <v>300</v>
      </c>
      <c r="E39" s="206">
        <f t="shared" si="2"/>
        <v>0</v>
      </c>
    </row>
    <row r="40" spans="1:5" ht="31.5" customHeight="1">
      <c r="A40" s="367"/>
      <c r="B40" s="189" t="s">
        <v>395</v>
      </c>
      <c r="C40" s="179">
        <v>130</v>
      </c>
      <c r="D40" s="179">
        <v>130</v>
      </c>
      <c r="E40" s="206">
        <f t="shared" si="2"/>
        <v>0</v>
      </c>
    </row>
    <row r="41" spans="1:5" ht="15.75" customHeight="1">
      <c r="A41" s="367"/>
      <c r="B41" s="189" t="s">
        <v>112</v>
      </c>
      <c r="C41" s="179">
        <v>797.8</v>
      </c>
      <c r="D41" s="179">
        <v>797.8</v>
      </c>
      <c r="E41" s="206">
        <f t="shared" si="2"/>
        <v>0</v>
      </c>
    </row>
    <row r="42" spans="1:5" ht="15.75" customHeight="1">
      <c r="A42" s="367"/>
      <c r="B42" s="189" t="s">
        <v>113</v>
      </c>
      <c r="C42" s="179">
        <v>23.5</v>
      </c>
      <c r="D42" s="179">
        <v>23.5</v>
      </c>
      <c r="E42" s="206">
        <f t="shared" si="2"/>
        <v>0</v>
      </c>
    </row>
    <row r="43" spans="1:5" ht="32.25" customHeight="1">
      <c r="A43" s="368"/>
      <c r="B43" s="189" t="s">
        <v>125</v>
      </c>
      <c r="C43" s="179">
        <v>2930</v>
      </c>
      <c r="D43" s="179">
        <v>2930</v>
      </c>
      <c r="E43" s="206">
        <f t="shared" si="2"/>
        <v>0</v>
      </c>
    </row>
    <row r="44" spans="1:5" ht="15">
      <c r="A44" s="202" t="s">
        <v>548</v>
      </c>
      <c r="B44" s="186" t="s">
        <v>549</v>
      </c>
      <c r="C44" s="183">
        <f>C47+C48+C45+C82+C79+C46+C76+C73+C85</f>
        <v>1363695.4999999995</v>
      </c>
      <c r="D44" s="183">
        <f>D47+D48+D45+D82+D79+D46+D76+D73+D85</f>
        <v>1363695.4999999995</v>
      </c>
      <c r="E44" s="203">
        <f t="shared" si="0"/>
        <v>0</v>
      </c>
    </row>
    <row r="45" spans="1:5" ht="12.75">
      <c r="A45" s="205" t="s">
        <v>550</v>
      </c>
      <c r="B45" s="187" t="s">
        <v>551</v>
      </c>
      <c r="C45" s="179">
        <v>4052.7</v>
      </c>
      <c r="D45" s="179">
        <v>4052.7</v>
      </c>
      <c r="E45" s="206">
        <f t="shared" si="0"/>
        <v>0</v>
      </c>
    </row>
    <row r="46" spans="1:5" ht="27" customHeight="1">
      <c r="A46" s="205" t="s">
        <v>552</v>
      </c>
      <c r="B46" s="190" t="s">
        <v>553</v>
      </c>
      <c r="C46" s="179">
        <v>207.7</v>
      </c>
      <c r="D46" s="179">
        <v>207.7</v>
      </c>
      <c r="E46" s="206">
        <f t="shared" si="0"/>
        <v>0</v>
      </c>
    </row>
    <row r="47" spans="1:5" ht="16.5" customHeight="1">
      <c r="A47" s="207" t="s">
        <v>218</v>
      </c>
      <c r="B47" s="187" t="s">
        <v>556</v>
      </c>
      <c r="C47" s="179">
        <f>701.7-59.4</f>
        <v>642.3000000000001</v>
      </c>
      <c r="D47" s="179">
        <f>701.7-59.4</f>
        <v>642.3000000000001</v>
      </c>
      <c r="E47" s="206">
        <f t="shared" si="0"/>
        <v>0</v>
      </c>
    </row>
    <row r="48" spans="1:5" ht="12.75">
      <c r="A48" s="373" t="s">
        <v>554</v>
      </c>
      <c r="B48" s="209" t="s">
        <v>555</v>
      </c>
      <c r="C48" s="179">
        <f>SUM(C49:C72)</f>
        <v>1248005.7999999998</v>
      </c>
      <c r="D48" s="179">
        <f>SUM(D49:D72)</f>
        <v>1248005.7999999998</v>
      </c>
      <c r="E48" s="206">
        <f t="shared" si="0"/>
        <v>0</v>
      </c>
    </row>
    <row r="49" spans="1:5" ht="12.75">
      <c r="A49" s="374"/>
      <c r="B49" s="209" t="s">
        <v>557</v>
      </c>
      <c r="C49" s="178">
        <f>442767.9+7244.2</f>
        <v>450012.10000000003</v>
      </c>
      <c r="D49" s="178">
        <f>442767.9+7244.2</f>
        <v>450012.10000000003</v>
      </c>
      <c r="E49" s="206">
        <f t="shared" si="0"/>
        <v>0</v>
      </c>
    </row>
    <row r="50" spans="1:5" ht="12.75">
      <c r="A50" s="374"/>
      <c r="B50" s="187" t="s">
        <v>558</v>
      </c>
      <c r="C50" s="178">
        <v>763</v>
      </c>
      <c r="D50" s="178">
        <v>763</v>
      </c>
      <c r="E50" s="206">
        <f t="shared" si="0"/>
        <v>0</v>
      </c>
    </row>
    <row r="51" spans="1:5" ht="12.75">
      <c r="A51" s="374"/>
      <c r="B51" s="209" t="s">
        <v>373</v>
      </c>
      <c r="C51" s="178">
        <f>15595.4+575.8+1734.8</f>
        <v>17906</v>
      </c>
      <c r="D51" s="178">
        <f>15595.4+575.8+1734.8</f>
        <v>17906</v>
      </c>
      <c r="E51" s="206">
        <f t="shared" si="0"/>
        <v>0</v>
      </c>
    </row>
    <row r="52" spans="1:5" ht="12.75">
      <c r="A52" s="374"/>
      <c r="B52" s="187" t="s">
        <v>559</v>
      </c>
      <c r="C52" s="178">
        <v>6168.8</v>
      </c>
      <c r="D52" s="178">
        <v>6168.8</v>
      </c>
      <c r="E52" s="206">
        <f t="shared" si="0"/>
        <v>0</v>
      </c>
    </row>
    <row r="53" spans="1:5" ht="12.75">
      <c r="A53" s="374"/>
      <c r="B53" s="191" t="s">
        <v>561</v>
      </c>
      <c r="C53" s="178">
        <f>31244+5514</f>
        <v>36758</v>
      </c>
      <c r="D53" s="178">
        <f>31244+5514</f>
        <v>36758</v>
      </c>
      <c r="E53" s="206">
        <f t="shared" si="0"/>
        <v>0</v>
      </c>
    </row>
    <row r="54" spans="1:5" ht="17.25" customHeight="1">
      <c r="A54" s="374"/>
      <c r="B54" s="188" t="s">
        <v>562</v>
      </c>
      <c r="C54" s="178">
        <v>2234</v>
      </c>
      <c r="D54" s="178">
        <v>2234</v>
      </c>
      <c r="E54" s="206">
        <f t="shared" si="0"/>
        <v>0</v>
      </c>
    </row>
    <row r="55" spans="1:5" ht="26.25">
      <c r="A55" s="374"/>
      <c r="B55" s="188" t="s">
        <v>564</v>
      </c>
      <c r="C55" s="178">
        <f>1195.4-215.6</f>
        <v>979.8000000000001</v>
      </c>
      <c r="D55" s="178">
        <f>1195.4-215.6</f>
        <v>979.8000000000001</v>
      </c>
      <c r="E55" s="206">
        <f t="shared" si="0"/>
        <v>0</v>
      </c>
    </row>
    <row r="56" spans="1:5" ht="26.25">
      <c r="A56" s="374"/>
      <c r="B56" s="188" t="s">
        <v>565</v>
      </c>
      <c r="C56" s="178">
        <v>100</v>
      </c>
      <c r="D56" s="178">
        <v>100</v>
      </c>
      <c r="E56" s="206">
        <f t="shared" si="0"/>
        <v>0</v>
      </c>
    </row>
    <row r="57" spans="1:5" ht="12.75">
      <c r="A57" s="374"/>
      <c r="B57" s="188" t="s">
        <v>566</v>
      </c>
      <c r="C57" s="178">
        <f>152.5-152.5</f>
        <v>0</v>
      </c>
      <c r="D57" s="178">
        <f>152.5-152.5</f>
        <v>0</v>
      </c>
      <c r="E57" s="206">
        <f t="shared" si="0"/>
        <v>0</v>
      </c>
    </row>
    <row r="58" spans="1:5" ht="26.25">
      <c r="A58" s="374"/>
      <c r="B58" s="189" t="s">
        <v>567</v>
      </c>
      <c r="C58" s="178">
        <f>1213.3-865.3</f>
        <v>348</v>
      </c>
      <c r="D58" s="178">
        <f>1213.3-865.3</f>
        <v>348</v>
      </c>
      <c r="E58" s="206">
        <f t="shared" si="0"/>
        <v>0</v>
      </c>
    </row>
    <row r="59" spans="1:5" ht="26.25">
      <c r="A59" s="374"/>
      <c r="B59" s="188" t="s">
        <v>568</v>
      </c>
      <c r="C59" s="178">
        <f>610.8+276.3</f>
        <v>887.0999999999999</v>
      </c>
      <c r="D59" s="178">
        <f>610.8+276.3</f>
        <v>887.0999999999999</v>
      </c>
      <c r="E59" s="206">
        <f t="shared" si="0"/>
        <v>0</v>
      </c>
    </row>
    <row r="60" spans="1:5" ht="26.25">
      <c r="A60" s="374"/>
      <c r="B60" s="189" t="s">
        <v>366</v>
      </c>
      <c r="C60" s="178">
        <f>456065.8+14555.5</f>
        <v>470621.3</v>
      </c>
      <c r="D60" s="178">
        <f>456065.8+14555.5</f>
        <v>470621.3</v>
      </c>
      <c r="E60" s="206">
        <f t="shared" si="0"/>
        <v>0</v>
      </c>
    </row>
    <row r="61" spans="1:5" ht="12.75">
      <c r="A61" s="374"/>
      <c r="B61" s="189" t="s">
        <v>367</v>
      </c>
      <c r="C61" s="179">
        <v>685.7</v>
      </c>
      <c r="D61" s="178">
        <v>685.7</v>
      </c>
      <c r="E61" s="206">
        <f t="shared" si="0"/>
        <v>0</v>
      </c>
    </row>
    <row r="62" spans="1:5" ht="26.25">
      <c r="A62" s="374"/>
      <c r="B62" s="189" t="s">
        <v>569</v>
      </c>
      <c r="C62" s="178">
        <f>2756.7+300+447.6</f>
        <v>3504.2999999999997</v>
      </c>
      <c r="D62" s="178">
        <f>2756.7+300+447.6</f>
        <v>3504.2999999999997</v>
      </c>
      <c r="E62" s="206">
        <f t="shared" si="0"/>
        <v>0</v>
      </c>
    </row>
    <row r="63" spans="1:5" ht="12.75">
      <c r="A63" s="374"/>
      <c r="B63" s="187" t="s">
        <v>570</v>
      </c>
      <c r="C63" s="178">
        <v>2648.1</v>
      </c>
      <c r="D63" s="178">
        <v>2648.1</v>
      </c>
      <c r="E63" s="206">
        <f>D63-C63</f>
        <v>0</v>
      </c>
    </row>
    <row r="64" spans="1:5" ht="12.75">
      <c r="A64" s="374"/>
      <c r="B64" s="187" t="s">
        <v>571</v>
      </c>
      <c r="C64" s="192">
        <v>681</v>
      </c>
      <c r="D64" s="192">
        <v>681</v>
      </c>
      <c r="E64" s="206">
        <f t="shared" si="0"/>
        <v>0</v>
      </c>
    </row>
    <row r="65" spans="1:5" ht="12.75">
      <c r="A65" s="374"/>
      <c r="B65" s="187" t="s">
        <v>572</v>
      </c>
      <c r="C65" s="178">
        <v>668.4</v>
      </c>
      <c r="D65" s="178">
        <v>668.4</v>
      </c>
      <c r="E65" s="206">
        <f t="shared" si="0"/>
        <v>0</v>
      </c>
    </row>
    <row r="66" spans="1:5" ht="26.25">
      <c r="A66" s="374"/>
      <c r="B66" s="189" t="s">
        <v>573</v>
      </c>
      <c r="C66" s="179">
        <v>2551.7</v>
      </c>
      <c r="D66" s="178">
        <v>2551.7</v>
      </c>
      <c r="E66" s="206">
        <f t="shared" si="0"/>
        <v>0</v>
      </c>
    </row>
    <row r="67" spans="1:5" ht="12.75">
      <c r="A67" s="374"/>
      <c r="B67" s="209" t="s">
        <v>574</v>
      </c>
      <c r="C67" s="178">
        <f>7151.6-780.8</f>
        <v>6370.8</v>
      </c>
      <c r="D67" s="178">
        <f>7151.6-780.8</f>
        <v>6370.8</v>
      </c>
      <c r="E67" s="206">
        <f t="shared" si="0"/>
        <v>0</v>
      </c>
    </row>
    <row r="68" spans="1:5" ht="12.75">
      <c r="A68" s="374"/>
      <c r="B68" s="191" t="s">
        <v>575</v>
      </c>
      <c r="C68" s="178">
        <v>106414.6</v>
      </c>
      <c r="D68" s="178">
        <v>106414.6</v>
      </c>
      <c r="E68" s="206">
        <f t="shared" si="0"/>
        <v>0</v>
      </c>
    </row>
    <row r="69" spans="1:5" ht="26.25">
      <c r="A69" s="374"/>
      <c r="B69" s="188" t="s">
        <v>576</v>
      </c>
      <c r="C69" s="178">
        <v>1927.5</v>
      </c>
      <c r="D69" s="178">
        <v>1927.5</v>
      </c>
      <c r="E69" s="206">
        <f t="shared" si="0"/>
        <v>0</v>
      </c>
    </row>
    <row r="70" spans="1:5" ht="12.75">
      <c r="A70" s="374"/>
      <c r="B70" s="241" t="s">
        <v>394</v>
      </c>
      <c r="C70" s="178">
        <f>107910.6+1500-539.6+2251.9</f>
        <v>111122.9</v>
      </c>
      <c r="D70" s="178">
        <f>107910.6+1500-539.6+2251.9</f>
        <v>111122.9</v>
      </c>
      <c r="E70" s="206">
        <f t="shared" si="0"/>
        <v>0</v>
      </c>
    </row>
    <row r="71" spans="1:5" ht="12.75">
      <c r="A71" s="374"/>
      <c r="B71" s="187" t="s">
        <v>577</v>
      </c>
      <c r="C71" s="178">
        <f>23273.4+800</f>
        <v>24073.4</v>
      </c>
      <c r="D71" s="178">
        <f>23273.4+800</f>
        <v>24073.4</v>
      </c>
      <c r="E71" s="206">
        <f t="shared" si="0"/>
        <v>0</v>
      </c>
    </row>
    <row r="72" spans="1:5" ht="12.75">
      <c r="A72" s="374"/>
      <c r="B72" s="193" t="s">
        <v>578</v>
      </c>
      <c r="C72" s="178">
        <v>579.3</v>
      </c>
      <c r="D72" s="178">
        <v>579.3</v>
      </c>
      <c r="E72" s="206">
        <f t="shared" si="0"/>
        <v>0</v>
      </c>
    </row>
    <row r="73" spans="1:5" ht="26.25">
      <c r="A73" s="375" t="s">
        <v>606</v>
      </c>
      <c r="B73" s="193" t="s">
        <v>607</v>
      </c>
      <c r="C73" s="178">
        <f>C74+C75</f>
        <v>48170.2</v>
      </c>
      <c r="D73" s="179">
        <f>D74+D75</f>
        <v>48170.2</v>
      </c>
      <c r="E73" s="206">
        <f t="shared" si="0"/>
        <v>0</v>
      </c>
    </row>
    <row r="74" spans="1:5" ht="12.75">
      <c r="A74" s="375"/>
      <c r="B74" s="187" t="s">
        <v>560</v>
      </c>
      <c r="C74" s="179">
        <f>15654.7-336.5</f>
        <v>15318.2</v>
      </c>
      <c r="D74" s="179">
        <f>15654.7-336.5</f>
        <v>15318.2</v>
      </c>
      <c r="E74" s="206">
        <f t="shared" si="0"/>
        <v>0</v>
      </c>
    </row>
    <row r="75" spans="1:5" ht="26.25">
      <c r="A75" s="375"/>
      <c r="B75" s="188" t="s">
        <v>563</v>
      </c>
      <c r="C75" s="179">
        <f>35257.5-2405.5</f>
        <v>32852</v>
      </c>
      <c r="D75" s="179">
        <f>35257.5-2405.5</f>
        <v>32852</v>
      </c>
      <c r="E75" s="206">
        <f t="shared" si="0"/>
        <v>0</v>
      </c>
    </row>
    <row r="76" spans="1:5" ht="61.5" customHeight="1">
      <c r="A76" s="375" t="s">
        <v>226</v>
      </c>
      <c r="B76" s="180" t="s">
        <v>358</v>
      </c>
      <c r="C76" s="179">
        <f>C77+C78</f>
        <v>15134.8</v>
      </c>
      <c r="D76" s="179">
        <f>D77+D78</f>
        <v>15134.8</v>
      </c>
      <c r="E76" s="206">
        <f t="shared" si="0"/>
        <v>0</v>
      </c>
    </row>
    <row r="77" spans="1:5" ht="15" customHeight="1">
      <c r="A77" s="375"/>
      <c r="B77" s="194" t="s">
        <v>581</v>
      </c>
      <c r="C77" s="179">
        <v>250</v>
      </c>
      <c r="D77" s="179">
        <v>250</v>
      </c>
      <c r="E77" s="206">
        <f t="shared" si="0"/>
        <v>0</v>
      </c>
    </row>
    <row r="78" spans="1:5" ht="13.5" customHeight="1">
      <c r="A78" s="375"/>
      <c r="B78" s="194" t="s">
        <v>368</v>
      </c>
      <c r="C78" s="179">
        <f>14824.8+60</f>
        <v>14884.8</v>
      </c>
      <c r="D78" s="179">
        <f>14824.8+60</f>
        <v>14884.8</v>
      </c>
      <c r="E78" s="206">
        <f t="shared" si="0"/>
        <v>0</v>
      </c>
    </row>
    <row r="79" spans="1:5" ht="39">
      <c r="A79" s="373" t="s">
        <v>579</v>
      </c>
      <c r="B79" s="195" t="s">
        <v>580</v>
      </c>
      <c r="C79" s="178">
        <f>C80+C81</f>
        <v>3582.7000000000003</v>
      </c>
      <c r="D79" s="178">
        <f>D80+D81</f>
        <v>3582.7000000000003</v>
      </c>
      <c r="E79" s="206">
        <f t="shared" si="0"/>
        <v>0</v>
      </c>
    </row>
    <row r="80" spans="1:5" ht="13.5" customHeight="1">
      <c r="A80" s="373"/>
      <c r="B80" s="194" t="s">
        <v>581</v>
      </c>
      <c r="C80" s="179">
        <f>2462.9-362.7</f>
        <v>2100.2000000000003</v>
      </c>
      <c r="D80" s="179">
        <f>2462.9-362.7</f>
        <v>2100.2000000000003</v>
      </c>
      <c r="E80" s="206">
        <f t="shared" si="0"/>
        <v>0</v>
      </c>
    </row>
    <row r="81" spans="1:5" ht="13.5" customHeight="1">
      <c r="A81" s="373"/>
      <c r="B81" s="194" t="s">
        <v>582</v>
      </c>
      <c r="C81" s="179">
        <f>2264.1-781.6</f>
        <v>1482.5</v>
      </c>
      <c r="D81" s="179">
        <f>2264.1-781.6</f>
        <v>1482.5</v>
      </c>
      <c r="E81" s="206">
        <f t="shared" si="0"/>
        <v>0</v>
      </c>
    </row>
    <row r="82" spans="1:5" ht="33.75" customHeight="1">
      <c r="A82" s="373" t="s">
        <v>583</v>
      </c>
      <c r="B82" s="210" t="s">
        <v>584</v>
      </c>
      <c r="C82" s="179">
        <f>C83+C84</f>
        <v>42278.4</v>
      </c>
      <c r="D82" s="179">
        <f>D83+D84</f>
        <v>42278.4</v>
      </c>
      <c r="E82" s="206">
        <f t="shared" si="0"/>
        <v>0</v>
      </c>
    </row>
    <row r="83" spans="1:5" ht="12.75">
      <c r="A83" s="373"/>
      <c r="B83" s="194" t="s">
        <v>581</v>
      </c>
      <c r="C83" s="179">
        <f>17632.5+24255.9</f>
        <v>41888.4</v>
      </c>
      <c r="D83" s="179">
        <f>17632.5+24255.9</f>
        <v>41888.4</v>
      </c>
      <c r="E83" s="206">
        <f t="shared" si="0"/>
        <v>0</v>
      </c>
    </row>
    <row r="84" spans="1:5" ht="12.75">
      <c r="A84" s="373"/>
      <c r="B84" s="194" t="s">
        <v>582</v>
      </c>
      <c r="C84" s="179">
        <f>390</f>
        <v>390</v>
      </c>
      <c r="D84" s="179">
        <f>390</f>
        <v>390</v>
      </c>
      <c r="E84" s="206">
        <f t="shared" si="0"/>
        <v>0</v>
      </c>
    </row>
    <row r="85" spans="1:5" ht="21.75" customHeight="1">
      <c r="A85" s="207" t="s">
        <v>361</v>
      </c>
      <c r="B85" s="194" t="s">
        <v>362</v>
      </c>
      <c r="C85" s="179">
        <v>1620.9</v>
      </c>
      <c r="D85" s="179">
        <v>1620.9</v>
      </c>
      <c r="E85" s="206">
        <f t="shared" si="0"/>
        <v>0</v>
      </c>
    </row>
    <row r="86" spans="1:5" s="93" customFormat="1" ht="12.75">
      <c r="A86" s="204" t="s">
        <v>585</v>
      </c>
      <c r="B86" s="196" t="s">
        <v>586</v>
      </c>
      <c r="C86" s="183">
        <f>C87+C91+C95+C92</f>
        <v>117750.6</v>
      </c>
      <c r="D86" s="183">
        <f>D87+D91+D95+D92</f>
        <v>117750.6</v>
      </c>
      <c r="E86" s="203">
        <f t="shared" si="0"/>
        <v>0</v>
      </c>
    </row>
    <row r="87" spans="1:5" s="93" customFormat="1" ht="28.5" customHeight="1">
      <c r="A87" s="369" t="s">
        <v>594</v>
      </c>
      <c r="B87" s="181" t="s">
        <v>595</v>
      </c>
      <c r="C87" s="179">
        <f>C88+C89+C90</f>
        <v>33452.5</v>
      </c>
      <c r="D87" s="179">
        <f>D88+D89+D90</f>
        <v>33452.5</v>
      </c>
      <c r="E87" s="206">
        <f>D87-C87</f>
        <v>0</v>
      </c>
    </row>
    <row r="88" spans="1:5" s="93" customFormat="1" ht="28.5" customHeight="1">
      <c r="A88" s="369"/>
      <c r="B88" s="181" t="s">
        <v>604</v>
      </c>
      <c r="C88" s="197">
        <v>886.5</v>
      </c>
      <c r="D88" s="179">
        <v>886.5</v>
      </c>
      <c r="E88" s="206">
        <f t="shared" si="0"/>
        <v>0</v>
      </c>
    </row>
    <row r="89" spans="1:5" s="93" customFormat="1" ht="43.5" customHeight="1">
      <c r="A89" s="369"/>
      <c r="B89" s="181" t="s">
        <v>605</v>
      </c>
      <c r="C89" s="179">
        <f>370.8+51.9+58.2+78.5+104.2+185.2+245+246+234.6+225.6</f>
        <v>1799.9999999999998</v>
      </c>
      <c r="D89" s="179">
        <f>370.8+51.9+58.2+78.5+104.2+185.2+245+246+234.6+225.6</f>
        <v>1799.9999999999998</v>
      </c>
      <c r="E89" s="206">
        <f aca="true" t="shared" si="3" ref="E89:E102">D89-C89</f>
        <v>0</v>
      </c>
    </row>
    <row r="90" spans="1:5" s="93" customFormat="1" ht="29.25" customHeight="1">
      <c r="A90" s="370"/>
      <c r="B90" s="181" t="s">
        <v>360</v>
      </c>
      <c r="C90" s="179">
        <f>25766+5000</f>
        <v>30766</v>
      </c>
      <c r="D90" s="179">
        <f>25766+5000</f>
        <v>30766</v>
      </c>
      <c r="E90" s="206">
        <f t="shared" si="3"/>
        <v>0</v>
      </c>
    </row>
    <row r="91" spans="1:5" ht="29.25" customHeight="1">
      <c r="A91" s="208" t="s">
        <v>587</v>
      </c>
      <c r="B91" s="174" t="s">
        <v>588</v>
      </c>
      <c r="C91" s="179">
        <f>6166.5+20+30.3-103-104-100-113-108-110</f>
        <v>5578.8</v>
      </c>
      <c r="D91" s="179">
        <f>6166.5+20+30.3-103-104-100-113-108-110</f>
        <v>5578.8</v>
      </c>
      <c r="E91" s="206">
        <f>D91-C91</f>
        <v>0</v>
      </c>
    </row>
    <row r="92" spans="1:5" ht="29.25" customHeight="1">
      <c r="A92" s="376" t="s">
        <v>385</v>
      </c>
      <c r="B92" s="211" t="s">
        <v>386</v>
      </c>
      <c r="C92" s="179">
        <v>268.5</v>
      </c>
      <c r="D92" s="179">
        <f>D93+D94</f>
        <v>268.5</v>
      </c>
      <c r="E92" s="206">
        <f>D92-C92</f>
        <v>0</v>
      </c>
    </row>
    <row r="93" spans="1:5" ht="29.25" customHeight="1">
      <c r="A93" s="377"/>
      <c r="B93" s="211" t="s">
        <v>387</v>
      </c>
      <c r="C93" s="179">
        <v>31.9</v>
      </c>
      <c r="D93" s="179">
        <v>31.9</v>
      </c>
      <c r="E93" s="206">
        <f>D93-C93</f>
        <v>0</v>
      </c>
    </row>
    <row r="94" spans="1:5" ht="17.25" customHeight="1">
      <c r="A94" s="378"/>
      <c r="B94" s="211" t="s">
        <v>388</v>
      </c>
      <c r="C94" s="179">
        <v>236.6</v>
      </c>
      <c r="D94" s="179">
        <v>236.6</v>
      </c>
      <c r="E94" s="206">
        <f>D94-C94</f>
        <v>0</v>
      </c>
    </row>
    <row r="95" spans="1:6" ht="12.75">
      <c r="A95" s="369" t="s">
        <v>589</v>
      </c>
      <c r="B95" s="194" t="s">
        <v>590</v>
      </c>
      <c r="C95" s="179">
        <f>C96+C97+C98+C99+C100</f>
        <v>78450.8</v>
      </c>
      <c r="D95" s="179">
        <f>D96+D97+D98+D99+D100</f>
        <v>78450.8</v>
      </c>
      <c r="E95" s="206">
        <f t="shared" si="3"/>
        <v>0</v>
      </c>
      <c r="F95" s="94"/>
    </row>
    <row r="96" spans="1:6" ht="12.75">
      <c r="A96" s="369"/>
      <c r="B96" s="181" t="s">
        <v>591</v>
      </c>
      <c r="C96" s="179">
        <f>40490-100-3438+60+380</f>
        <v>37392</v>
      </c>
      <c r="D96" s="179">
        <f>40490-100-3438+60+380</f>
        <v>37392</v>
      </c>
      <c r="E96" s="206">
        <f t="shared" si="3"/>
        <v>0</v>
      </c>
      <c r="F96" s="94"/>
    </row>
    <row r="97" spans="1:6" ht="26.25">
      <c r="A97" s="370"/>
      <c r="B97" s="181" t="s">
        <v>596</v>
      </c>
      <c r="C97" s="179">
        <f>7389.3+2717.5+3044.1+3409.5+3918.7+3518.7+3157.8+353.7+3622.6+3612.2</f>
        <v>34744.1</v>
      </c>
      <c r="D97" s="179">
        <f>7389.3+2717.5+3044.1+3409.5+3918.7+3518.7+3157.8+353.7+3622.6+3612.2</f>
        <v>34744.1</v>
      </c>
      <c r="E97" s="206">
        <f t="shared" si="3"/>
        <v>0</v>
      </c>
      <c r="F97" s="94"/>
    </row>
    <row r="98" spans="1:6" ht="39">
      <c r="A98" s="370"/>
      <c r="B98" s="181" t="s">
        <v>593</v>
      </c>
      <c r="C98" s="178">
        <f>99.1+48.5+55.3+60.2+69.9+66.3+10.9+59.1+59.5+60.5</f>
        <v>589.3</v>
      </c>
      <c r="D98" s="178">
        <f>99.1+48.5+55.3+60.2+69.9+66.3+10.9+59.1+59.5+60.5</f>
        <v>589.3</v>
      </c>
      <c r="E98" s="253">
        <f t="shared" si="3"/>
        <v>0</v>
      </c>
      <c r="F98" s="94"/>
    </row>
    <row r="99" spans="1:6" ht="26.25">
      <c r="A99" s="370"/>
      <c r="B99" s="181" t="s">
        <v>359</v>
      </c>
      <c r="C99" s="179">
        <f>236.8+79.9+78.9+51.6+107.8+2.8+13.2+86.2+68.2</f>
        <v>725.4000000000001</v>
      </c>
      <c r="D99" s="179">
        <f>236.8+79.9+78.9+51.6+107.8+2.8+13.2+86.2+68.2</f>
        <v>725.4000000000001</v>
      </c>
      <c r="E99" s="206">
        <f t="shared" si="3"/>
        <v>0</v>
      </c>
      <c r="F99" s="94"/>
    </row>
    <row r="100" spans="1:6" ht="12.75">
      <c r="A100" s="371"/>
      <c r="B100" s="226" t="s">
        <v>370</v>
      </c>
      <c r="C100" s="227">
        <v>5000</v>
      </c>
      <c r="D100" s="227">
        <v>5000</v>
      </c>
      <c r="E100" s="228">
        <f t="shared" si="3"/>
        <v>0</v>
      </c>
      <c r="F100" s="94"/>
    </row>
    <row r="101" spans="1:6" s="230" customFormat="1" ht="18" customHeight="1">
      <c r="A101" s="236" t="s">
        <v>380</v>
      </c>
      <c r="B101" s="231" t="s">
        <v>378</v>
      </c>
      <c r="C101" s="232">
        <f>C102</f>
        <v>882.5</v>
      </c>
      <c r="D101" s="232">
        <f>D102</f>
        <v>882.5</v>
      </c>
      <c r="E101" s="228">
        <f t="shared" si="3"/>
        <v>0</v>
      </c>
      <c r="F101" s="229"/>
    </row>
    <row r="102" spans="1:6" ht="24" customHeight="1">
      <c r="A102" s="237" t="s">
        <v>379</v>
      </c>
      <c r="B102" s="181" t="s">
        <v>377</v>
      </c>
      <c r="C102" s="179">
        <v>882.5</v>
      </c>
      <c r="D102" s="179">
        <v>882.5</v>
      </c>
      <c r="E102" s="179">
        <f t="shared" si="3"/>
        <v>0</v>
      </c>
      <c r="F102" s="94"/>
    </row>
    <row r="103" spans="1:6" ht="14.25">
      <c r="A103" s="116"/>
      <c r="B103" s="117"/>
      <c r="C103" s="94"/>
      <c r="D103" s="94"/>
      <c r="E103" s="94"/>
      <c r="F103" s="94"/>
    </row>
    <row r="104" spans="1:6" ht="14.25">
      <c r="A104" s="116"/>
      <c r="B104" s="117"/>
      <c r="C104" s="94"/>
      <c r="D104" s="94"/>
      <c r="E104" s="94"/>
      <c r="F104" s="94"/>
    </row>
    <row r="105" spans="1:2" s="96" customFormat="1" ht="12.75">
      <c r="A105" s="87"/>
      <c r="B105" s="95"/>
    </row>
    <row r="106" spans="1:2" s="96" customFormat="1" ht="12.75">
      <c r="A106" s="87"/>
      <c r="B106" s="95"/>
    </row>
    <row r="107" spans="1:2" s="96" customFormat="1" ht="12.75">
      <c r="A107" s="87"/>
      <c r="B107" s="95"/>
    </row>
    <row r="108" spans="2:5" ht="12.75">
      <c r="B108" s="95"/>
      <c r="C108" s="87"/>
      <c r="D108" s="87"/>
      <c r="E108" s="87"/>
    </row>
  </sheetData>
  <sheetProtection/>
  <mergeCells count="10">
    <mergeCell ref="A20:A43"/>
    <mergeCell ref="A87:A90"/>
    <mergeCell ref="A95:A100"/>
    <mergeCell ref="A9:C9"/>
    <mergeCell ref="A48:A72"/>
    <mergeCell ref="A79:A81"/>
    <mergeCell ref="A82:A84"/>
    <mergeCell ref="A73:A75"/>
    <mergeCell ref="A76:A78"/>
    <mergeCell ref="A92:A94"/>
  </mergeCells>
  <printOptions/>
  <pageMargins left="0" right="0" top="0" bottom="0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selection activeCell="A9" sqref="A9:C9"/>
    </sheetView>
  </sheetViews>
  <sheetFormatPr defaultColWidth="10.00390625" defaultRowHeight="15"/>
  <cols>
    <col min="1" max="1" width="16.8515625" style="1" customWidth="1"/>
    <col min="2" max="2" width="25.7109375" style="1" customWidth="1"/>
    <col min="3" max="3" width="84.7109375" style="119" customWidth="1"/>
    <col min="4" max="16384" width="10.00390625" style="118" customWidth="1"/>
  </cols>
  <sheetData>
    <row r="1" ht="12.75">
      <c r="C1" s="73" t="s">
        <v>493</v>
      </c>
    </row>
    <row r="2" ht="12.75">
      <c r="C2" s="54" t="s">
        <v>492</v>
      </c>
    </row>
    <row r="3" ht="12.75">
      <c r="C3" s="54" t="s">
        <v>642</v>
      </c>
    </row>
    <row r="4" ht="12.75">
      <c r="C4" s="54" t="s">
        <v>349</v>
      </c>
    </row>
    <row r="5" ht="12.75">
      <c r="C5" s="54" t="s">
        <v>592</v>
      </c>
    </row>
    <row r="6" ht="12.75">
      <c r="C6" s="54" t="s">
        <v>608</v>
      </c>
    </row>
    <row r="9" spans="1:3" s="120" customFormat="1" ht="31.5" customHeight="1">
      <c r="A9" s="379" t="s">
        <v>609</v>
      </c>
      <c r="B9" s="379"/>
      <c r="C9" s="379"/>
    </row>
    <row r="10" spans="1:3" s="120" customFormat="1" ht="15">
      <c r="A10" s="380"/>
      <c r="B10" s="380"/>
      <c r="C10" s="380"/>
    </row>
    <row r="11" spans="1:3" s="120" customFormat="1" ht="12.75">
      <c r="A11" s="121"/>
      <c r="B11" s="121"/>
      <c r="C11" s="122"/>
    </row>
    <row r="12" spans="1:3" s="120" customFormat="1" ht="13.5" customHeight="1">
      <c r="A12" s="381" t="s">
        <v>610</v>
      </c>
      <c r="B12" s="381"/>
      <c r="C12" s="382" t="s">
        <v>611</v>
      </c>
    </row>
    <row r="13" spans="1:3" s="120" customFormat="1" ht="43.5" customHeight="1">
      <c r="A13" s="124" t="s">
        <v>612</v>
      </c>
      <c r="B13" s="124" t="s">
        <v>613</v>
      </c>
      <c r="C13" s="382"/>
    </row>
    <row r="14" spans="1:3" s="120" customFormat="1" ht="12.75">
      <c r="A14" s="125">
        <v>109</v>
      </c>
      <c r="B14" s="125"/>
      <c r="C14" s="126" t="s">
        <v>614</v>
      </c>
    </row>
    <row r="15" spans="1:3" s="129" customFormat="1" ht="25.5" customHeight="1">
      <c r="A15" s="127">
        <v>109</v>
      </c>
      <c r="B15" s="127" t="s">
        <v>456</v>
      </c>
      <c r="C15" s="128" t="s">
        <v>457</v>
      </c>
    </row>
    <row r="16" spans="1:3" s="129" customFormat="1" ht="25.5" customHeight="1">
      <c r="A16" s="127">
        <v>109</v>
      </c>
      <c r="B16" s="127" t="s">
        <v>615</v>
      </c>
      <c r="C16" s="128" t="s">
        <v>616</v>
      </c>
    </row>
    <row r="17" spans="1:3" s="120" customFormat="1" ht="40.5" customHeight="1">
      <c r="A17" s="127">
        <v>109</v>
      </c>
      <c r="B17" s="127" t="s">
        <v>617</v>
      </c>
      <c r="C17" s="130" t="s">
        <v>203</v>
      </c>
    </row>
    <row r="18" spans="1:3" s="120" customFormat="1" ht="12.75">
      <c r="A18" s="127">
        <v>109</v>
      </c>
      <c r="B18" s="127" t="s">
        <v>204</v>
      </c>
      <c r="C18" s="130" t="s">
        <v>205</v>
      </c>
    </row>
    <row r="19" spans="1:3" s="120" customFormat="1" ht="12.75">
      <c r="A19" s="127">
        <v>109</v>
      </c>
      <c r="B19" s="127" t="s">
        <v>206</v>
      </c>
      <c r="C19" s="130" t="s">
        <v>521</v>
      </c>
    </row>
    <row r="20" spans="1:3" s="120" customFormat="1" ht="12.75">
      <c r="A20" s="127">
        <v>109</v>
      </c>
      <c r="B20" s="131" t="s">
        <v>207</v>
      </c>
      <c r="C20" s="128" t="s">
        <v>208</v>
      </c>
    </row>
    <row r="21" spans="1:3" s="120" customFormat="1" ht="12.75">
      <c r="A21" s="127">
        <v>109</v>
      </c>
      <c r="B21" s="127" t="s">
        <v>541</v>
      </c>
      <c r="C21" s="128" t="s">
        <v>209</v>
      </c>
    </row>
    <row r="22" spans="1:3" s="120" customFormat="1" ht="26.25">
      <c r="A22" s="127">
        <v>109</v>
      </c>
      <c r="B22" s="127" t="s">
        <v>210</v>
      </c>
      <c r="C22" s="128" t="s">
        <v>211</v>
      </c>
    </row>
    <row r="23" spans="1:3" s="120" customFormat="1" ht="40.5" customHeight="1">
      <c r="A23" s="127">
        <v>109</v>
      </c>
      <c r="B23" s="127" t="s">
        <v>212</v>
      </c>
      <c r="C23" s="128" t="s">
        <v>213</v>
      </c>
    </row>
    <row r="24" spans="1:3" s="120" customFormat="1" ht="40.5" customHeight="1">
      <c r="A24" s="127">
        <v>109</v>
      </c>
      <c r="B24" s="127" t="s">
        <v>214</v>
      </c>
      <c r="C24" s="128" t="s">
        <v>215</v>
      </c>
    </row>
    <row r="25" spans="1:3" s="120" customFormat="1" ht="30.75" customHeight="1">
      <c r="A25" s="127">
        <v>109</v>
      </c>
      <c r="B25" s="127" t="s">
        <v>216</v>
      </c>
      <c r="C25" s="128" t="s">
        <v>217</v>
      </c>
    </row>
    <row r="26" spans="1:3" s="120" customFormat="1" ht="27" customHeight="1">
      <c r="A26" s="127">
        <v>109</v>
      </c>
      <c r="B26" s="127" t="s">
        <v>218</v>
      </c>
      <c r="C26" s="128" t="s">
        <v>219</v>
      </c>
    </row>
    <row r="27" spans="1:3" s="120" customFormat="1" ht="27.75" customHeight="1">
      <c r="A27" s="127">
        <v>109</v>
      </c>
      <c r="B27" s="127" t="s">
        <v>220</v>
      </c>
      <c r="C27" s="128" t="s">
        <v>221</v>
      </c>
    </row>
    <row r="28" spans="1:3" s="120" customFormat="1" ht="42" customHeight="1">
      <c r="A28" s="127">
        <v>109</v>
      </c>
      <c r="B28" s="127" t="s">
        <v>222</v>
      </c>
      <c r="C28" s="128" t="s">
        <v>223</v>
      </c>
    </row>
    <row r="29" spans="1:3" s="120" customFormat="1" ht="42.75" customHeight="1">
      <c r="A29" s="127">
        <v>109</v>
      </c>
      <c r="B29" s="127" t="s">
        <v>224</v>
      </c>
      <c r="C29" s="128" t="s">
        <v>225</v>
      </c>
    </row>
    <row r="30" spans="1:3" s="120" customFormat="1" ht="30.75" customHeight="1">
      <c r="A30" s="127">
        <v>109</v>
      </c>
      <c r="B30" s="127" t="s">
        <v>606</v>
      </c>
      <c r="C30" s="128" t="s">
        <v>607</v>
      </c>
    </row>
    <row r="31" spans="1:3" s="120" customFormat="1" ht="54.75" customHeight="1">
      <c r="A31" s="127">
        <v>109</v>
      </c>
      <c r="B31" s="127" t="s">
        <v>226</v>
      </c>
      <c r="C31" s="128" t="s">
        <v>227</v>
      </c>
    </row>
    <row r="32" spans="1:3" s="120" customFormat="1" ht="42.75" customHeight="1">
      <c r="A32" s="127">
        <v>109</v>
      </c>
      <c r="B32" s="127" t="s">
        <v>228</v>
      </c>
      <c r="C32" s="128" t="s">
        <v>229</v>
      </c>
    </row>
    <row r="33" spans="1:3" s="120" customFormat="1" ht="39">
      <c r="A33" s="127">
        <v>109</v>
      </c>
      <c r="B33" s="127" t="s">
        <v>230</v>
      </c>
      <c r="C33" s="128" t="s">
        <v>231</v>
      </c>
    </row>
    <row r="34" spans="1:3" s="120" customFormat="1" ht="52.5">
      <c r="A34" s="127">
        <v>109</v>
      </c>
      <c r="B34" s="127" t="s">
        <v>232</v>
      </c>
      <c r="C34" s="128" t="s">
        <v>233</v>
      </c>
    </row>
    <row r="35" spans="1:3" s="120" customFormat="1" ht="39">
      <c r="A35" s="127">
        <v>109</v>
      </c>
      <c r="B35" s="127" t="s">
        <v>234</v>
      </c>
      <c r="C35" s="128" t="s">
        <v>235</v>
      </c>
    </row>
    <row r="36" spans="1:3" s="120" customFormat="1" ht="13.5" customHeight="1">
      <c r="A36" s="127">
        <v>109</v>
      </c>
      <c r="B36" s="127" t="s">
        <v>236</v>
      </c>
      <c r="C36" s="130" t="s">
        <v>237</v>
      </c>
    </row>
    <row r="37" spans="1:3" s="120" customFormat="1" ht="39" customHeight="1">
      <c r="A37" s="127">
        <v>109</v>
      </c>
      <c r="B37" s="127" t="s">
        <v>238</v>
      </c>
      <c r="C37" s="128" t="s">
        <v>595</v>
      </c>
    </row>
    <row r="38" spans="1:3" s="120" customFormat="1" ht="44.25" customHeight="1">
      <c r="A38" s="127">
        <v>109</v>
      </c>
      <c r="B38" s="127" t="s">
        <v>587</v>
      </c>
      <c r="C38" s="128" t="s">
        <v>588</v>
      </c>
    </row>
    <row r="39" spans="1:3" ht="12.75">
      <c r="A39" s="127">
        <v>109</v>
      </c>
      <c r="B39" s="127" t="s">
        <v>589</v>
      </c>
      <c r="C39" s="128" t="s">
        <v>590</v>
      </c>
    </row>
    <row r="40" spans="1:3" ht="32.25" customHeight="1">
      <c r="A40" s="127">
        <v>109</v>
      </c>
      <c r="B40" s="127" t="s">
        <v>239</v>
      </c>
      <c r="C40" s="128" t="s">
        <v>240</v>
      </c>
    </row>
    <row r="41" spans="1:3" ht="12.75">
      <c r="A41" s="132" t="s">
        <v>462</v>
      </c>
      <c r="B41" s="123"/>
      <c r="C41" s="133" t="s">
        <v>241</v>
      </c>
    </row>
    <row r="42" spans="1:3" ht="15" customHeight="1">
      <c r="A42" s="58" t="s">
        <v>462</v>
      </c>
      <c r="B42" s="134" t="s">
        <v>242</v>
      </c>
      <c r="C42" s="130" t="s">
        <v>243</v>
      </c>
    </row>
    <row r="43" spans="1:3" ht="56.25" customHeight="1">
      <c r="A43" s="135">
        <v>110</v>
      </c>
      <c r="B43" s="135" t="s">
        <v>244</v>
      </c>
      <c r="C43" s="136" t="s">
        <v>245</v>
      </c>
    </row>
    <row r="44" spans="1:3" ht="32.25" customHeight="1">
      <c r="A44" s="127">
        <v>110</v>
      </c>
      <c r="B44" s="127" t="s">
        <v>615</v>
      </c>
      <c r="C44" s="128" t="s">
        <v>616</v>
      </c>
    </row>
    <row r="45" spans="1:3" ht="45" customHeight="1">
      <c r="A45" s="127">
        <v>110</v>
      </c>
      <c r="B45" s="127" t="s">
        <v>617</v>
      </c>
      <c r="C45" s="130" t="s">
        <v>203</v>
      </c>
    </row>
    <row r="46" spans="1:3" ht="45" customHeight="1">
      <c r="A46" s="127">
        <v>110</v>
      </c>
      <c r="B46" s="127" t="s">
        <v>246</v>
      </c>
      <c r="C46" s="130" t="s">
        <v>247</v>
      </c>
    </row>
    <row r="47" spans="1:3" ht="30" customHeight="1">
      <c r="A47" s="127">
        <v>110</v>
      </c>
      <c r="B47" s="127" t="s">
        <v>248</v>
      </c>
      <c r="C47" s="59" t="s">
        <v>249</v>
      </c>
    </row>
    <row r="48" spans="1:3" ht="26.25" customHeight="1">
      <c r="A48" s="131" t="s">
        <v>462</v>
      </c>
      <c r="B48" s="127" t="s">
        <v>204</v>
      </c>
      <c r="C48" s="130" t="s">
        <v>205</v>
      </c>
    </row>
    <row r="49" spans="1:3" ht="26.25" customHeight="1">
      <c r="A49" s="127">
        <v>110</v>
      </c>
      <c r="B49" s="127" t="s">
        <v>206</v>
      </c>
      <c r="C49" s="130" t="s">
        <v>521</v>
      </c>
    </row>
    <row r="50" spans="1:3" ht="26.25" customHeight="1">
      <c r="A50" s="127">
        <v>110</v>
      </c>
      <c r="B50" s="137" t="s">
        <v>534</v>
      </c>
      <c r="C50" s="138" t="s">
        <v>538</v>
      </c>
    </row>
    <row r="51" spans="1:3" ht="27" customHeight="1">
      <c r="A51" s="127">
        <v>110</v>
      </c>
      <c r="B51" s="127" t="s">
        <v>250</v>
      </c>
      <c r="C51" s="128" t="s">
        <v>251</v>
      </c>
    </row>
    <row r="52" spans="1:3" ht="41.25" customHeight="1">
      <c r="A52" s="127">
        <v>110</v>
      </c>
      <c r="B52" s="127" t="s">
        <v>252</v>
      </c>
      <c r="C52" s="128" t="s">
        <v>253</v>
      </c>
    </row>
    <row r="53" spans="1:3" ht="27.75" customHeight="1">
      <c r="A53" s="127">
        <v>110</v>
      </c>
      <c r="B53" s="127" t="s">
        <v>207</v>
      </c>
      <c r="C53" s="128" t="s">
        <v>208</v>
      </c>
    </row>
    <row r="54" spans="1:3" ht="32.25" customHeight="1">
      <c r="A54" s="127">
        <v>110</v>
      </c>
      <c r="B54" s="127" t="s">
        <v>254</v>
      </c>
      <c r="C54" s="128" t="s">
        <v>255</v>
      </c>
    </row>
    <row r="55" spans="1:3" ht="30.75" customHeight="1">
      <c r="A55" s="127">
        <v>110</v>
      </c>
      <c r="B55" s="127" t="s">
        <v>256</v>
      </c>
      <c r="C55" s="128" t="s">
        <v>257</v>
      </c>
    </row>
    <row r="56" spans="1:3" ht="42.75" customHeight="1">
      <c r="A56" s="127">
        <v>110</v>
      </c>
      <c r="B56" s="127" t="s">
        <v>258</v>
      </c>
      <c r="C56" s="128" t="s">
        <v>259</v>
      </c>
    </row>
    <row r="57" spans="1:3" ht="25.5" customHeight="1">
      <c r="A57" s="127">
        <v>110</v>
      </c>
      <c r="B57" s="127" t="s">
        <v>541</v>
      </c>
      <c r="C57" s="128" t="s">
        <v>209</v>
      </c>
    </row>
    <row r="58" spans="1:3" ht="33.75" customHeight="1">
      <c r="A58" s="127">
        <v>110</v>
      </c>
      <c r="B58" s="127" t="s">
        <v>550</v>
      </c>
      <c r="C58" s="128" t="s">
        <v>260</v>
      </c>
    </row>
    <row r="59" spans="1:3" ht="34.5" customHeight="1">
      <c r="A59" s="127">
        <v>110</v>
      </c>
      <c r="B59" s="127" t="s">
        <v>261</v>
      </c>
      <c r="C59" s="128" t="s">
        <v>262</v>
      </c>
    </row>
    <row r="60" spans="1:3" ht="33" customHeight="1">
      <c r="A60" s="127">
        <v>110</v>
      </c>
      <c r="B60" s="127" t="s">
        <v>222</v>
      </c>
      <c r="C60" s="128" t="s">
        <v>223</v>
      </c>
    </row>
    <row r="61" spans="1:3" ht="51" customHeight="1">
      <c r="A61" s="127">
        <v>110</v>
      </c>
      <c r="B61" s="127" t="s">
        <v>224</v>
      </c>
      <c r="C61" s="128" t="s">
        <v>225</v>
      </c>
    </row>
    <row r="62" spans="1:3" ht="43.5" customHeight="1">
      <c r="A62" s="127">
        <v>110</v>
      </c>
      <c r="B62" s="127" t="s">
        <v>263</v>
      </c>
      <c r="C62" s="128" t="s">
        <v>264</v>
      </c>
    </row>
    <row r="63" spans="1:3" ht="54.75" customHeight="1">
      <c r="A63" s="127">
        <v>110</v>
      </c>
      <c r="B63" s="127" t="s">
        <v>226</v>
      </c>
      <c r="C63" s="128" t="s">
        <v>227</v>
      </c>
    </row>
    <row r="64" spans="1:3" ht="43.5" customHeight="1">
      <c r="A64" s="127">
        <v>110</v>
      </c>
      <c r="B64" s="127" t="s">
        <v>228</v>
      </c>
      <c r="C64" s="128" t="s">
        <v>229</v>
      </c>
    </row>
    <row r="65" spans="1:3" ht="35.25" customHeight="1">
      <c r="A65" s="127">
        <v>110</v>
      </c>
      <c r="B65" s="127" t="s">
        <v>265</v>
      </c>
      <c r="C65" s="128" t="s">
        <v>266</v>
      </c>
    </row>
    <row r="66" spans="1:3" ht="39" customHeight="1">
      <c r="A66" s="127">
        <v>110</v>
      </c>
      <c r="B66" s="127" t="s">
        <v>583</v>
      </c>
      <c r="C66" s="128" t="s">
        <v>267</v>
      </c>
    </row>
    <row r="67" spans="1:3" ht="26.25" customHeight="1">
      <c r="A67" s="127">
        <v>110</v>
      </c>
      <c r="B67" s="127" t="s">
        <v>236</v>
      </c>
      <c r="C67" s="130" t="s">
        <v>237</v>
      </c>
    </row>
    <row r="68" spans="1:3" ht="43.5" customHeight="1">
      <c r="A68" s="127">
        <v>110</v>
      </c>
      <c r="B68" s="127" t="s">
        <v>238</v>
      </c>
      <c r="C68" s="128" t="s">
        <v>595</v>
      </c>
    </row>
    <row r="69" spans="1:3" s="120" customFormat="1" ht="41.25" customHeight="1">
      <c r="A69" s="127">
        <v>110</v>
      </c>
      <c r="B69" s="127" t="s">
        <v>587</v>
      </c>
      <c r="C69" s="128" t="s">
        <v>588</v>
      </c>
    </row>
    <row r="70" spans="1:3" s="120" customFormat="1" ht="41.25" customHeight="1">
      <c r="A70" s="127">
        <v>110</v>
      </c>
      <c r="B70" s="127" t="s">
        <v>268</v>
      </c>
      <c r="C70" s="128" t="s">
        <v>269</v>
      </c>
    </row>
    <row r="71" spans="1:3" ht="18" customHeight="1">
      <c r="A71" s="127">
        <v>110</v>
      </c>
      <c r="B71" s="127" t="s">
        <v>589</v>
      </c>
      <c r="C71" s="128" t="s">
        <v>590</v>
      </c>
    </row>
    <row r="72" spans="1:3" ht="31.5" customHeight="1">
      <c r="A72" s="127">
        <v>110</v>
      </c>
      <c r="B72" s="25" t="s">
        <v>350</v>
      </c>
      <c r="C72" s="128" t="s">
        <v>351</v>
      </c>
    </row>
    <row r="73" spans="1:3" ht="37.5" customHeight="1">
      <c r="A73" s="127">
        <v>110</v>
      </c>
      <c r="B73" s="25" t="s">
        <v>270</v>
      </c>
      <c r="C73" s="139" t="s">
        <v>271</v>
      </c>
    </row>
    <row r="74" spans="1:3" ht="37.5" customHeight="1">
      <c r="A74" s="127">
        <v>110</v>
      </c>
      <c r="B74" s="25" t="s">
        <v>272</v>
      </c>
      <c r="C74" s="139" t="s">
        <v>273</v>
      </c>
    </row>
    <row r="75" spans="1:3" ht="37.5" customHeight="1">
      <c r="A75" s="127">
        <v>110</v>
      </c>
      <c r="B75" s="25" t="s">
        <v>274</v>
      </c>
      <c r="C75" s="139" t="s">
        <v>275</v>
      </c>
    </row>
    <row r="76" spans="1:3" ht="37.5" customHeight="1">
      <c r="A76" s="127">
        <v>110</v>
      </c>
      <c r="B76" s="25" t="s">
        <v>276</v>
      </c>
      <c r="C76" s="139" t="s">
        <v>277</v>
      </c>
    </row>
    <row r="77" spans="1:3" s="87" customFormat="1" ht="37.5" customHeight="1">
      <c r="A77" s="140">
        <v>110</v>
      </c>
      <c r="B77" s="141" t="s">
        <v>278</v>
      </c>
      <c r="C77" s="142" t="s">
        <v>279</v>
      </c>
    </row>
    <row r="78" spans="1:3" s="87" customFormat="1" ht="30" customHeight="1">
      <c r="A78" s="140">
        <v>110</v>
      </c>
      <c r="B78" s="140" t="s">
        <v>280</v>
      </c>
      <c r="C78" s="142" t="s">
        <v>281</v>
      </c>
    </row>
    <row r="79" spans="1:3" ht="31.5" customHeight="1">
      <c r="A79" s="127">
        <v>110</v>
      </c>
      <c r="B79" s="127" t="s">
        <v>239</v>
      </c>
      <c r="C79" s="128" t="s">
        <v>240</v>
      </c>
    </row>
    <row r="80" spans="1:3" ht="12.75">
      <c r="A80" s="132" t="s">
        <v>498</v>
      </c>
      <c r="B80" s="123"/>
      <c r="C80" s="133" t="s">
        <v>282</v>
      </c>
    </row>
    <row r="81" spans="1:3" ht="26.25">
      <c r="A81" s="131" t="s">
        <v>498</v>
      </c>
      <c r="B81" s="127" t="s">
        <v>283</v>
      </c>
      <c r="C81" s="130" t="s">
        <v>284</v>
      </c>
    </row>
    <row r="82" spans="1:3" ht="16.5" customHeight="1">
      <c r="A82" s="131" t="s">
        <v>498</v>
      </c>
      <c r="B82" s="143" t="s">
        <v>615</v>
      </c>
      <c r="C82" s="144" t="s">
        <v>616</v>
      </c>
    </row>
    <row r="83" spans="1:3" ht="28.5" customHeight="1">
      <c r="A83" s="131" t="s">
        <v>498</v>
      </c>
      <c r="B83" s="143" t="s">
        <v>285</v>
      </c>
      <c r="C83" s="144" t="s">
        <v>286</v>
      </c>
    </row>
    <row r="84" spans="1:4" s="120" customFormat="1" ht="39">
      <c r="A84" s="127">
        <v>111</v>
      </c>
      <c r="B84" s="127" t="s">
        <v>617</v>
      </c>
      <c r="C84" s="130" t="s">
        <v>203</v>
      </c>
      <c r="D84" s="118"/>
    </row>
    <row r="85" spans="1:3" ht="27.75" customHeight="1">
      <c r="A85" s="145" t="s">
        <v>498</v>
      </c>
      <c r="B85" s="134" t="s">
        <v>287</v>
      </c>
      <c r="C85" s="146" t="s">
        <v>288</v>
      </c>
    </row>
    <row r="86" spans="1:3" ht="15" customHeight="1">
      <c r="A86" s="131" t="s">
        <v>498</v>
      </c>
      <c r="B86" s="147" t="s">
        <v>204</v>
      </c>
      <c r="C86" s="148" t="s">
        <v>205</v>
      </c>
    </row>
    <row r="87" spans="1:3" ht="15" customHeight="1">
      <c r="A87" s="131" t="s">
        <v>498</v>
      </c>
      <c r="B87" s="127" t="s">
        <v>289</v>
      </c>
      <c r="C87" s="128" t="s">
        <v>533</v>
      </c>
    </row>
    <row r="88" spans="1:3" ht="29.25" customHeight="1">
      <c r="A88" s="131" t="s">
        <v>498</v>
      </c>
      <c r="B88" s="127" t="s">
        <v>534</v>
      </c>
      <c r="C88" s="128" t="s">
        <v>538</v>
      </c>
    </row>
    <row r="89" spans="1:3" ht="26.25">
      <c r="A89" s="131" t="s">
        <v>498</v>
      </c>
      <c r="B89" s="127" t="s">
        <v>290</v>
      </c>
      <c r="C89" s="128" t="s">
        <v>291</v>
      </c>
    </row>
    <row r="90" spans="1:3" ht="27.75" customHeight="1">
      <c r="A90" s="131" t="s">
        <v>498</v>
      </c>
      <c r="B90" s="127" t="s">
        <v>541</v>
      </c>
      <c r="C90" s="128" t="s">
        <v>209</v>
      </c>
    </row>
    <row r="91" spans="1:3" ht="27" customHeight="1">
      <c r="A91" s="131" t="s">
        <v>498</v>
      </c>
      <c r="B91" s="127" t="s">
        <v>222</v>
      </c>
      <c r="C91" s="128" t="s">
        <v>223</v>
      </c>
    </row>
    <row r="92" spans="1:4" s="120" customFormat="1" ht="22.5" customHeight="1">
      <c r="A92" s="131" t="s">
        <v>498</v>
      </c>
      <c r="B92" s="127" t="s">
        <v>236</v>
      </c>
      <c r="C92" s="130" t="s">
        <v>237</v>
      </c>
      <c r="D92" s="118"/>
    </row>
    <row r="93" spans="1:4" s="120" customFormat="1" ht="42" customHeight="1">
      <c r="A93" s="131" t="s">
        <v>498</v>
      </c>
      <c r="B93" s="127" t="s">
        <v>238</v>
      </c>
      <c r="C93" s="128" t="s">
        <v>595</v>
      </c>
      <c r="D93" s="118"/>
    </row>
    <row r="94" spans="1:3" ht="41.25" customHeight="1">
      <c r="A94" s="131" t="s">
        <v>498</v>
      </c>
      <c r="B94" s="127" t="s">
        <v>587</v>
      </c>
      <c r="C94" s="128" t="s">
        <v>588</v>
      </c>
    </row>
    <row r="95" spans="1:3" ht="30" customHeight="1">
      <c r="A95" s="131" t="s">
        <v>498</v>
      </c>
      <c r="B95" s="127" t="s">
        <v>589</v>
      </c>
      <c r="C95" s="128" t="s">
        <v>590</v>
      </c>
    </row>
    <row r="96" spans="1:3" ht="30" customHeight="1">
      <c r="A96" s="131"/>
      <c r="B96" s="127"/>
      <c r="C96" s="128"/>
    </row>
    <row r="97" spans="1:3" ht="57" customHeight="1">
      <c r="A97" s="131" t="s">
        <v>498</v>
      </c>
      <c r="B97" s="127" t="s">
        <v>292</v>
      </c>
      <c r="C97" s="128" t="s">
        <v>293</v>
      </c>
    </row>
    <row r="98" spans="1:3" s="87" customFormat="1" ht="33" customHeight="1">
      <c r="A98" s="149" t="s">
        <v>498</v>
      </c>
      <c r="B98" s="141" t="s">
        <v>278</v>
      </c>
      <c r="C98" s="142" t="s">
        <v>279</v>
      </c>
    </row>
    <row r="99" spans="1:3" s="87" customFormat="1" ht="29.25" customHeight="1">
      <c r="A99" s="149" t="s">
        <v>498</v>
      </c>
      <c r="B99" s="140" t="s">
        <v>280</v>
      </c>
      <c r="C99" s="142" t="s">
        <v>281</v>
      </c>
    </row>
    <row r="100" spans="1:3" ht="38.25" customHeight="1">
      <c r="A100" s="127">
        <v>111</v>
      </c>
      <c r="B100" s="127" t="s">
        <v>239</v>
      </c>
      <c r="C100" s="128" t="s">
        <v>240</v>
      </c>
    </row>
    <row r="101" spans="1:3" ht="36.75" customHeight="1">
      <c r="A101" s="132" t="s">
        <v>501</v>
      </c>
      <c r="B101" s="123"/>
      <c r="C101" s="133" t="s">
        <v>294</v>
      </c>
    </row>
    <row r="102" spans="1:3" ht="42" customHeight="1">
      <c r="A102" s="135">
        <v>112</v>
      </c>
      <c r="B102" s="135" t="s">
        <v>295</v>
      </c>
      <c r="C102" s="136" t="s">
        <v>296</v>
      </c>
    </row>
    <row r="103" spans="1:3" ht="42" customHeight="1">
      <c r="A103" s="135">
        <v>112</v>
      </c>
      <c r="B103" s="135" t="s">
        <v>297</v>
      </c>
      <c r="C103" s="136" t="s">
        <v>298</v>
      </c>
    </row>
    <row r="104" spans="1:3" ht="51" customHeight="1">
      <c r="A104" s="135">
        <v>112</v>
      </c>
      <c r="B104" s="135" t="s">
        <v>299</v>
      </c>
      <c r="C104" s="136" t="s">
        <v>300</v>
      </c>
    </row>
    <row r="105" spans="1:3" ht="51" customHeight="1">
      <c r="A105" s="135">
        <v>112</v>
      </c>
      <c r="B105" s="135" t="s">
        <v>301</v>
      </c>
      <c r="C105" s="136" t="s">
        <v>302</v>
      </c>
    </row>
    <row r="106" spans="1:3" ht="54.75" customHeight="1">
      <c r="A106" s="135">
        <v>112</v>
      </c>
      <c r="B106" s="135" t="s">
        <v>303</v>
      </c>
      <c r="C106" s="136" t="s">
        <v>304</v>
      </c>
    </row>
    <row r="107" spans="1:3" ht="28.5" customHeight="1">
      <c r="A107" s="58" t="s">
        <v>501</v>
      </c>
      <c r="B107" s="134" t="s">
        <v>448</v>
      </c>
      <c r="C107" s="128" t="s">
        <v>305</v>
      </c>
    </row>
    <row r="108" spans="1:3" ht="28.5" customHeight="1">
      <c r="A108" s="58" t="s">
        <v>501</v>
      </c>
      <c r="B108" s="134" t="s">
        <v>306</v>
      </c>
      <c r="C108" s="128" t="s">
        <v>307</v>
      </c>
    </row>
    <row r="109" spans="1:3" ht="28.5" customHeight="1">
      <c r="A109" s="58" t="s">
        <v>501</v>
      </c>
      <c r="B109" s="127" t="s">
        <v>308</v>
      </c>
      <c r="C109" s="128" t="s">
        <v>309</v>
      </c>
    </row>
    <row r="110" spans="1:3" ht="39.75" customHeight="1">
      <c r="A110" s="58" t="s">
        <v>501</v>
      </c>
      <c r="B110" s="134" t="s">
        <v>310</v>
      </c>
      <c r="C110" s="128" t="s">
        <v>311</v>
      </c>
    </row>
    <row r="111" spans="1:3" ht="55.5" customHeight="1">
      <c r="A111" s="150" t="s">
        <v>501</v>
      </c>
      <c r="B111" s="143" t="s">
        <v>312</v>
      </c>
      <c r="C111" s="136" t="s">
        <v>313</v>
      </c>
    </row>
    <row r="112" spans="1:3" ht="57" customHeight="1">
      <c r="A112" s="131" t="s">
        <v>501</v>
      </c>
      <c r="B112" s="127" t="s">
        <v>314</v>
      </c>
      <c r="C112" s="151" t="s">
        <v>315</v>
      </c>
    </row>
    <row r="113" spans="1:3" ht="56.25" customHeight="1">
      <c r="A113" s="131" t="s">
        <v>501</v>
      </c>
      <c r="B113" s="127" t="s">
        <v>316</v>
      </c>
      <c r="C113" s="128" t="s">
        <v>317</v>
      </c>
    </row>
    <row r="114" spans="1:3" ht="57" customHeight="1">
      <c r="A114" s="131" t="s">
        <v>501</v>
      </c>
      <c r="B114" s="127" t="s">
        <v>318</v>
      </c>
      <c r="C114" s="151" t="s">
        <v>319</v>
      </c>
    </row>
    <row r="115" spans="1:3" ht="31.5" customHeight="1">
      <c r="A115" s="131" t="s">
        <v>501</v>
      </c>
      <c r="B115" s="127" t="s">
        <v>320</v>
      </c>
      <c r="C115" s="151" t="s">
        <v>321</v>
      </c>
    </row>
    <row r="116" spans="1:3" ht="45" customHeight="1">
      <c r="A116" s="131" t="s">
        <v>501</v>
      </c>
      <c r="B116" s="127" t="s">
        <v>322</v>
      </c>
      <c r="C116" s="151" t="s">
        <v>323</v>
      </c>
    </row>
    <row r="117" spans="1:3" ht="36.75" customHeight="1">
      <c r="A117" s="131" t="s">
        <v>501</v>
      </c>
      <c r="B117" s="127" t="s">
        <v>324</v>
      </c>
      <c r="C117" s="128" t="s">
        <v>325</v>
      </c>
    </row>
    <row r="118" spans="1:3" ht="51.75" customHeight="1">
      <c r="A118" s="131" t="s">
        <v>501</v>
      </c>
      <c r="B118" s="127" t="s">
        <v>326</v>
      </c>
      <c r="C118" s="152" t="s">
        <v>327</v>
      </c>
    </row>
    <row r="119" spans="1:3" ht="40.5" customHeight="1">
      <c r="A119" s="131" t="s">
        <v>501</v>
      </c>
      <c r="B119" s="127" t="s">
        <v>248</v>
      </c>
      <c r="C119" s="136" t="s">
        <v>249</v>
      </c>
    </row>
    <row r="120" spans="1:3" ht="15.75" customHeight="1">
      <c r="A120" s="131" t="s">
        <v>501</v>
      </c>
      <c r="B120" s="127" t="s">
        <v>204</v>
      </c>
      <c r="C120" s="130" t="s">
        <v>205</v>
      </c>
    </row>
    <row r="121" spans="1:3" ht="16.5" customHeight="1">
      <c r="A121" s="131" t="s">
        <v>501</v>
      </c>
      <c r="B121" s="127" t="s">
        <v>328</v>
      </c>
      <c r="C121" s="130" t="s">
        <v>521</v>
      </c>
    </row>
    <row r="122" spans="1:3" s="120" customFormat="1" ht="30" customHeight="1">
      <c r="A122" s="131" t="s">
        <v>501</v>
      </c>
      <c r="B122" s="127" t="s">
        <v>589</v>
      </c>
      <c r="C122" s="136" t="s">
        <v>590</v>
      </c>
    </row>
    <row r="123" spans="1:3" s="120" customFormat="1" ht="30" customHeight="1">
      <c r="A123" s="131" t="s">
        <v>501</v>
      </c>
      <c r="B123" s="127" t="s">
        <v>239</v>
      </c>
      <c r="C123" s="128" t="s">
        <v>240</v>
      </c>
    </row>
    <row r="124" spans="1:3" s="120" customFormat="1" ht="19.5" customHeight="1">
      <c r="A124" s="132" t="s">
        <v>652</v>
      </c>
      <c r="B124" s="127"/>
      <c r="C124" s="133" t="s">
        <v>643</v>
      </c>
    </row>
    <row r="125" spans="1:3" s="120" customFormat="1" ht="42.75" customHeight="1">
      <c r="A125" s="127">
        <v>113</v>
      </c>
      <c r="B125" s="127" t="s">
        <v>329</v>
      </c>
      <c r="C125" s="128" t="s">
        <v>447</v>
      </c>
    </row>
    <row r="126" spans="1:3" s="120" customFormat="1" ht="21.75" customHeight="1">
      <c r="A126" s="131" t="s">
        <v>652</v>
      </c>
      <c r="B126" s="127" t="s">
        <v>615</v>
      </c>
      <c r="C126" s="128" t="s">
        <v>616</v>
      </c>
    </row>
    <row r="127" spans="1:3" ht="42.75" customHeight="1">
      <c r="A127" s="127">
        <v>113</v>
      </c>
      <c r="B127" s="127" t="s">
        <v>330</v>
      </c>
      <c r="C127" s="128" t="s">
        <v>331</v>
      </c>
    </row>
    <row r="128" spans="1:3" s="120" customFormat="1" ht="39">
      <c r="A128" s="127">
        <v>113</v>
      </c>
      <c r="B128" s="127" t="s">
        <v>617</v>
      </c>
      <c r="C128" s="130" t="s">
        <v>203</v>
      </c>
    </row>
    <row r="129" spans="1:3" s="120" customFormat="1" ht="26.25">
      <c r="A129" s="131" t="s">
        <v>652</v>
      </c>
      <c r="B129" s="127" t="s">
        <v>248</v>
      </c>
      <c r="C129" s="136" t="s">
        <v>249</v>
      </c>
    </row>
    <row r="130" spans="1:3" ht="15.75" customHeight="1">
      <c r="A130" s="131" t="s">
        <v>652</v>
      </c>
      <c r="B130" s="127" t="s">
        <v>204</v>
      </c>
      <c r="C130" s="130" t="s">
        <v>205</v>
      </c>
    </row>
    <row r="131" spans="1:3" ht="17.25" customHeight="1">
      <c r="A131" s="131" t="s">
        <v>652</v>
      </c>
      <c r="B131" s="127" t="s">
        <v>206</v>
      </c>
      <c r="C131" s="130" t="s">
        <v>521</v>
      </c>
    </row>
    <row r="132" spans="1:3" ht="18.75" customHeight="1">
      <c r="A132" s="131" t="s">
        <v>652</v>
      </c>
      <c r="B132" s="127" t="s">
        <v>589</v>
      </c>
      <c r="C132" s="128" t="s">
        <v>590</v>
      </c>
    </row>
    <row r="133" spans="1:3" ht="18.75" customHeight="1">
      <c r="A133" s="131"/>
      <c r="B133" s="127"/>
      <c r="C133" s="128"/>
    </row>
    <row r="134" spans="1:3" ht="32.25" customHeight="1">
      <c r="A134" s="131" t="s">
        <v>652</v>
      </c>
      <c r="B134" s="127" t="s">
        <v>239</v>
      </c>
      <c r="C134" s="128" t="s">
        <v>240</v>
      </c>
    </row>
    <row r="135" spans="1:3" ht="18.75" customHeight="1">
      <c r="A135" s="132" t="s">
        <v>620</v>
      </c>
      <c r="B135" s="123"/>
      <c r="C135" s="153" t="s">
        <v>623</v>
      </c>
    </row>
    <row r="136" spans="1:3" ht="31.5" customHeight="1">
      <c r="A136" s="131" t="s">
        <v>620</v>
      </c>
      <c r="B136" s="127" t="s">
        <v>615</v>
      </c>
      <c r="C136" s="128" t="s">
        <v>616</v>
      </c>
    </row>
    <row r="137" spans="1:3" s="120" customFormat="1" ht="39">
      <c r="A137" s="127">
        <v>114</v>
      </c>
      <c r="B137" s="127" t="s">
        <v>617</v>
      </c>
      <c r="C137" s="130" t="s">
        <v>203</v>
      </c>
    </row>
    <row r="138" spans="1:3" ht="15.75" customHeight="1">
      <c r="A138" s="131" t="s">
        <v>620</v>
      </c>
      <c r="B138" s="127" t="s">
        <v>204</v>
      </c>
      <c r="C138" s="130" t="s">
        <v>205</v>
      </c>
    </row>
    <row r="139" spans="1:3" ht="41.25" customHeight="1">
      <c r="A139" s="131" t="s">
        <v>620</v>
      </c>
      <c r="B139" s="127" t="s">
        <v>332</v>
      </c>
      <c r="C139" s="128" t="s">
        <v>588</v>
      </c>
    </row>
    <row r="140" spans="1:3" s="129" customFormat="1" ht="19.5" customHeight="1">
      <c r="A140" s="132" t="s">
        <v>470</v>
      </c>
      <c r="B140" s="123"/>
      <c r="C140" s="153" t="s">
        <v>333</v>
      </c>
    </row>
    <row r="141" spans="1:3" s="120" customFormat="1" ht="25.5" customHeight="1">
      <c r="A141" s="131" t="s">
        <v>470</v>
      </c>
      <c r="B141" s="127" t="s">
        <v>615</v>
      </c>
      <c r="C141" s="128" t="s">
        <v>616</v>
      </c>
    </row>
    <row r="142" spans="1:3" s="120" customFormat="1" ht="39">
      <c r="A142" s="127">
        <v>115</v>
      </c>
      <c r="B142" s="127" t="s">
        <v>617</v>
      </c>
      <c r="C142" s="130" t="s">
        <v>203</v>
      </c>
    </row>
    <row r="143" spans="1:3" s="120" customFormat="1" ht="19.5" customHeight="1">
      <c r="A143" s="131" t="s">
        <v>470</v>
      </c>
      <c r="B143" s="127" t="s">
        <v>204</v>
      </c>
      <c r="C143" s="130" t="s">
        <v>205</v>
      </c>
    </row>
    <row r="144" spans="1:3" ht="19.5" customHeight="1">
      <c r="A144" s="131" t="s">
        <v>470</v>
      </c>
      <c r="B144" s="127" t="s">
        <v>206</v>
      </c>
      <c r="C144" s="130" t="s">
        <v>521</v>
      </c>
    </row>
    <row r="145" spans="1:3" ht="19.5" customHeight="1">
      <c r="A145" s="131" t="s">
        <v>470</v>
      </c>
      <c r="B145" s="127" t="s">
        <v>541</v>
      </c>
      <c r="C145" s="128" t="s">
        <v>209</v>
      </c>
    </row>
    <row r="146" spans="1:3" ht="27.75" customHeight="1">
      <c r="A146" s="131" t="s">
        <v>470</v>
      </c>
      <c r="B146" s="127" t="s">
        <v>222</v>
      </c>
      <c r="C146" s="128" t="s">
        <v>223</v>
      </c>
    </row>
    <row r="147" spans="1:3" ht="43.5" customHeight="1">
      <c r="A147" s="131" t="s">
        <v>470</v>
      </c>
      <c r="B147" s="127" t="s">
        <v>334</v>
      </c>
      <c r="C147" s="128" t="s">
        <v>335</v>
      </c>
    </row>
    <row r="148" spans="1:3" ht="20.25" customHeight="1">
      <c r="A148" s="131" t="s">
        <v>470</v>
      </c>
      <c r="B148" s="127" t="s">
        <v>236</v>
      </c>
      <c r="C148" s="130" t="s">
        <v>237</v>
      </c>
    </row>
    <row r="149" spans="1:3" ht="21" customHeight="1">
      <c r="A149" s="131" t="s">
        <v>470</v>
      </c>
      <c r="B149" s="127" t="s">
        <v>589</v>
      </c>
      <c r="C149" s="128" t="s">
        <v>590</v>
      </c>
    </row>
    <row r="150" spans="1:3" ht="34.5" customHeight="1">
      <c r="A150" s="127">
        <v>115</v>
      </c>
      <c r="B150" s="127" t="s">
        <v>239</v>
      </c>
      <c r="C150" s="128" t="s">
        <v>240</v>
      </c>
    </row>
    <row r="151" spans="1:3" ht="28.5" customHeight="1">
      <c r="A151" s="132" t="s">
        <v>474</v>
      </c>
      <c r="B151" s="123"/>
      <c r="C151" s="133" t="s">
        <v>336</v>
      </c>
    </row>
    <row r="152" spans="1:3" ht="16.5" customHeight="1">
      <c r="A152" s="58" t="s">
        <v>474</v>
      </c>
      <c r="B152" s="127" t="s">
        <v>615</v>
      </c>
      <c r="C152" s="128" t="s">
        <v>616</v>
      </c>
    </row>
    <row r="153" spans="1:3" s="120" customFormat="1" ht="39">
      <c r="A153" s="127">
        <v>117</v>
      </c>
      <c r="B153" s="127" t="s">
        <v>617</v>
      </c>
      <c r="C153" s="130" t="s">
        <v>203</v>
      </c>
    </row>
    <row r="154" spans="1:3" ht="18.75" customHeight="1">
      <c r="A154" s="131" t="s">
        <v>474</v>
      </c>
      <c r="B154" s="127" t="s">
        <v>204</v>
      </c>
      <c r="C154" s="130" t="s">
        <v>205</v>
      </c>
    </row>
    <row r="155" spans="1:3" ht="18" customHeight="1">
      <c r="A155" s="131" t="s">
        <v>474</v>
      </c>
      <c r="B155" s="127" t="s">
        <v>206</v>
      </c>
      <c r="C155" s="130" t="s">
        <v>521</v>
      </c>
    </row>
    <row r="156" spans="1:3" s="120" customFormat="1" ht="29.25" customHeight="1">
      <c r="A156" s="127">
        <v>117</v>
      </c>
      <c r="B156" s="127" t="s">
        <v>254</v>
      </c>
      <c r="C156" s="128" t="s">
        <v>255</v>
      </c>
    </row>
    <row r="157" spans="1:3" s="120" customFormat="1" ht="24.75" customHeight="1">
      <c r="A157" s="131" t="s">
        <v>474</v>
      </c>
      <c r="B157" s="127" t="s">
        <v>541</v>
      </c>
      <c r="C157" s="128" t="s">
        <v>209</v>
      </c>
    </row>
    <row r="158" spans="1:3" ht="26.25">
      <c r="A158" s="131" t="s">
        <v>474</v>
      </c>
      <c r="B158" s="127" t="s">
        <v>222</v>
      </c>
      <c r="C158" s="128" t="s">
        <v>223</v>
      </c>
    </row>
    <row r="159" spans="1:3" s="120" customFormat="1" ht="16.5" customHeight="1">
      <c r="A159" s="131" t="s">
        <v>474</v>
      </c>
      <c r="B159" s="127" t="s">
        <v>236</v>
      </c>
      <c r="C159" s="130" t="s">
        <v>237</v>
      </c>
    </row>
    <row r="160" spans="1:3" ht="42.75" customHeight="1">
      <c r="A160" s="131" t="s">
        <v>474</v>
      </c>
      <c r="B160" s="127" t="s">
        <v>238</v>
      </c>
      <c r="C160" s="128" t="s">
        <v>595</v>
      </c>
    </row>
    <row r="161" spans="1:3" ht="41.25" customHeight="1">
      <c r="A161" s="131" t="s">
        <v>474</v>
      </c>
      <c r="B161" s="127" t="s">
        <v>587</v>
      </c>
      <c r="C161" s="128" t="s">
        <v>588</v>
      </c>
    </row>
    <row r="162" spans="1:3" ht="30" customHeight="1">
      <c r="A162" s="131" t="s">
        <v>474</v>
      </c>
      <c r="B162" s="127" t="s">
        <v>337</v>
      </c>
      <c r="C162" s="128" t="s">
        <v>338</v>
      </c>
    </row>
    <row r="163" spans="1:3" ht="30" customHeight="1">
      <c r="A163" s="131" t="s">
        <v>474</v>
      </c>
      <c r="B163" s="127" t="s">
        <v>589</v>
      </c>
      <c r="C163" s="128" t="s">
        <v>590</v>
      </c>
    </row>
    <row r="164" spans="1:3" ht="30" customHeight="1">
      <c r="A164" s="24" t="s">
        <v>474</v>
      </c>
      <c r="B164" s="25" t="s">
        <v>270</v>
      </c>
      <c r="C164" s="139" t="s">
        <v>271</v>
      </c>
    </row>
    <row r="165" spans="1:3" ht="30" customHeight="1">
      <c r="A165" s="24" t="s">
        <v>474</v>
      </c>
      <c r="B165" s="25" t="s">
        <v>272</v>
      </c>
      <c r="C165" s="139" t="s">
        <v>273</v>
      </c>
    </row>
    <row r="166" spans="1:3" ht="30" customHeight="1">
      <c r="A166" s="24" t="s">
        <v>474</v>
      </c>
      <c r="B166" s="25" t="s">
        <v>274</v>
      </c>
      <c r="C166" s="139" t="s">
        <v>275</v>
      </c>
    </row>
    <row r="167" spans="1:3" ht="30" customHeight="1">
      <c r="A167" s="24" t="s">
        <v>474</v>
      </c>
      <c r="B167" s="25" t="s">
        <v>276</v>
      </c>
      <c r="C167" s="139" t="s">
        <v>277</v>
      </c>
    </row>
    <row r="168" spans="1:3" s="87" customFormat="1" ht="30" customHeight="1">
      <c r="A168" s="140">
        <v>117</v>
      </c>
      <c r="B168" s="141" t="s">
        <v>278</v>
      </c>
      <c r="C168" s="142" t="s">
        <v>279</v>
      </c>
    </row>
    <row r="169" spans="1:3" ht="30" customHeight="1">
      <c r="A169" s="127">
        <v>117</v>
      </c>
      <c r="B169" s="127" t="s">
        <v>239</v>
      </c>
      <c r="C169" s="128" t="s">
        <v>240</v>
      </c>
    </row>
    <row r="170" spans="1:3" ht="27" customHeight="1">
      <c r="A170" s="123" t="s">
        <v>621</v>
      </c>
      <c r="B170" s="123"/>
      <c r="C170" s="153" t="s">
        <v>644</v>
      </c>
    </row>
    <row r="171" spans="1:3" s="120" customFormat="1" ht="39">
      <c r="A171" s="127">
        <v>118</v>
      </c>
      <c r="B171" s="127" t="s">
        <v>617</v>
      </c>
      <c r="C171" s="130" t="s">
        <v>203</v>
      </c>
    </row>
    <row r="172" spans="1:3" ht="18.75" customHeight="1">
      <c r="A172" s="131" t="s">
        <v>621</v>
      </c>
      <c r="B172" s="127" t="s">
        <v>204</v>
      </c>
      <c r="C172" s="130" t="s">
        <v>205</v>
      </c>
    </row>
    <row r="173" spans="1:3" ht="45" customHeight="1">
      <c r="A173" s="131" t="s">
        <v>621</v>
      </c>
      <c r="B173" s="127" t="s">
        <v>587</v>
      </c>
      <c r="C173" s="128" t="s">
        <v>588</v>
      </c>
    </row>
    <row r="174" spans="1:3" ht="18.75" customHeight="1">
      <c r="A174" s="131" t="s">
        <v>621</v>
      </c>
      <c r="B174" s="127" t="s">
        <v>589</v>
      </c>
      <c r="C174" s="128" t="s">
        <v>590</v>
      </c>
    </row>
    <row r="175" spans="1:3" ht="26.25" customHeight="1" hidden="1">
      <c r="A175" s="154">
        <v>118</v>
      </c>
      <c r="B175" s="155" t="s">
        <v>278</v>
      </c>
      <c r="C175" s="156" t="s">
        <v>279</v>
      </c>
    </row>
    <row r="176" spans="1:3" ht="30" customHeight="1">
      <c r="A176" s="127">
        <v>118</v>
      </c>
      <c r="B176" s="127" t="s">
        <v>239</v>
      </c>
      <c r="C176" s="128" t="s">
        <v>240</v>
      </c>
    </row>
    <row r="177" spans="1:3" ht="21" customHeight="1">
      <c r="A177" s="123">
        <v>119</v>
      </c>
      <c r="B177" s="123"/>
      <c r="C177" s="153" t="s">
        <v>339</v>
      </c>
    </row>
    <row r="178" spans="1:3" ht="27" customHeight="1">
      <c r="A178" s="131" t="s">
        <v>471</v>
      </c>
      <c r="B178" s="127" t="s">
        <v>456</v>
      </c>
      <c r="C178" s="128" t="s">
        <v>340</v>
      </c>
    </row>
    <row r="179" spans="1:3" ht="22.5" customHeight="1">
      <c r="A179" s="131" t="s">
        <v>471</v>
      </c>
      <c r="B179" s="127" t="s">
        <v>615</v>
      </c>
      <c r="C179" s="128" t="s">
        <v>616</v>
      </c>
    </row>
    <row r="180" spans="1:3" s="120" customFormat="1" ht="39">
      <c r="A180" s="127">
        <v>119</v>
      </c>
      <c r="B180" s="127" t="s">
        <v>617</v>
      </c>
      <c r="C180" s="130" t="s">
        <v>203</v>
      </c>
    </row>
    <row r="181" spans="1:3" ht="15" customHeight="1">
      <c r="A181" s="131" t="s">
        <v>471</v>
      </c>
      <c r="B181" s="127" t="s">
        <v>204</v>
      </c>
      <c r="C181" s="130" t="s">
        <v>205</v>
      </c>
    </row>
    <row r="182" spans="1:3" ht="20.25" customHeight="1">
      <c r="A182" s="131" t="s">
        <v>471</v>
      </c>
      <c r="B182" s="127" t="s">
        <v>206</v>
      </c>
      <c r="C182" s="130" t="s">
        <v>521</v>
      </c>
    </row>
    <row r="183" spans="1:3" ht="20.25" customHeight="1">
      <c r="A183" s="131" t="s">
        <v>471</v>
      </c>
      <c r="B183" s="127" t="s">
        <v>207</v>
      </c>
      <c r="C183" s="128" t="s">
        <v>208</v>
      </c>
    </row>
    <row r="184" spans="1:3" ht="29.25" customHeight="1">
      <c r="A184" s="127">
        <v>119</v>
      </c>
      <c r="B184" s="127" t="s">
        <v>254</v>
      </c>
      <c r="C184" s="128" t="s">
        <v>255</v>
      </c>
    </row>
    <row r="185" spans="1:3" ht="28.5" customHeight="1">
      <c r="A185" s="127">
        <v>119</v>
      </c>
      <c r="B185" s="127" t="s">
        <v>256</v>
      </c>
      <c r="C185" s="128" t="s">
        <v>257</v>
      </c>
    </row>
    <row r="186" spans="1:3" ht="21.75" customHeight="1">
      <c r="A186" s="127">
        <v>119</v>
      </c>
      <c r="B186" s="127" t="s">
        <v>341</v>
      </c>
      <c r="C186" s="59" t="s">
        <v>342</v>
      </c>
    </row>
    <row r="187" spans="1:3" s="129" customFormat="1" ht="29.25" customHeight="1">
      <c r="A187" s="131" t="s">
        <v>471</v>
      </c>
      <c r="B187" s="127" t="s">
        <v>343</v>
      </c>
      <c r="C187" s="59" t="s">
        <v>344</v>
      </c>
    </row>
    <row r="188" spans="1:3" s="129" customFormat="1" ht="33.75" customHeight="1">
      <c r="A188" s="131" t="s">
        <v>471</v>
      </c>
      <c r="B188" s="127" t="s">
        <v>345</v>
      </c>
      <c r="C188" s="59" t="s">
        <v>346</v>
      </c>
    </row>
    <row r="189" spans="1:3" s="120" customFormat="1" ht="25.5" customHeight="1">
      <c r="A189" s="131" t="s">
        <v>471</v>
      </c>
      <c r="B189" s="127" t="s">
        <v>541</v>
      </c>
      <c r="C189" s="128" t="s">
        <v>209</v>
      </c>
    </row>
    <row r="190" spans="1:3" s="120" customFormat="1" ht="31.5" customHeight="1">
      <c r="A190" s="131" t="s">
        <v>471</v>
      </c>
      <c r="B190" s="127" t="s">
        <v>347</v>
      </c>
      <c r="C190" s="128" t="s">
        <v>348</v>
      </c>
    </row>
    <row r="191" spans="1:3" ht="33" customHeight="1">
      <c r="A191" s="131" t="s">
        <v>471</v>
      </c>
      <c r="B191" s="127" t="s">
        <v>222</v>
      </c>
      <c r="C191" s="128" t="s">
        <v>223</v>
      </c>
    </row>
    <row r="192" spans="1:3" ht="24.75" customHeight="1">
      <c r="A192" s="131" t="s">
        <v>471</v>
      </c>
      <c r="B192" s="127" t="s">
        <v>236</v>
      </c>
      <c r="C192" s="130" t="s">
        <v>237</v>
      </c>
    </row>
    <row r="193" spans="1:3" ht="42" customHeight="1">
      <c r="A193" s="131" t="s">
        <v>471</v>
      </c>
      <c r="B193" s="127" t="s">
        <v>238</v>
      </c>
      <c r="C193" s="128" t="s">
        <v>595</v>
      </c>
    </row>
    <row r="194" spans="1:3" ht="40.5" customHeight="1">
      <c r="A194" s="131" t="s">
        <v>471</v>
      </c>
      <c r="B194" s="127" t="s">
        <v>587</v>
      </c>
      <c r="C194" s="128" t="s">
        <v>588</v>
      </c>
    </row>
    <row r="195" spans="1:3" ht="27.75" customHeight="1">
      <c r="A195" s="131" t="s">
        <v>471</v>
      </c>
      <c r="B195" s="127" t="s">
        <v>337</v>
      </c>
      <c r="C195" s="128" t="s">
        <v>338</v>
      </c>
    </row>
    <row r="196" spans="1:3" ht="18.75" customHeight="1">
      <c r="A196" s="131" t="s">
        <v>471</v>
      </c>
      <c r="B196" s="127" t="s">
        <v>589</v>
      </c>
      <c r="C196" s="128" t="s">
        <v>590</v>
      </c>
    </row>
    <row r="197" spans="1:3" ht="34.5" customHeight="1">
      <c r="A197" s="127">
        <v>119</v>
      </c>
      <c r="B197" s="127" t="s">
        <v>239</v>
      </c>
      <c r="C197" s="128" t="s">
        <v>240</v>
      </c>
    </row>
    <row r="198" spans="1:3" ht="18" customHeight="1">
      <c r="A198" s="123">
        <v>120</v>
      </c>
      <c r="B198" s="127"/>
      <c r="C198" s="153" t="s">
        <v>645</v>
      </c>
    </row>
    <row r="199" spans="1:3" ht="18.75" customHeight="1">
      <c r="A199" s="127">
        <v>120</v>
      </c>
      <c r="B199" s="127" t="s">
        <v>615</v>
      </c>
      <c r="C199" s="128" t="s">
        <v>616</v>
      </c>
    </row>
    <row r="200" spans="1:3" s="120" customFormat="1" ht="39">
      <c r="A200" s="127">
        <v>120</v>
      </c>
      <c r="B200" s="127" t="s">
        <v>617</v>
      </c>
      <c r="C200" s="130" t="s">
        <v>203</v>
      </c>
    </row>
    <row r="201" spans="1:3" ht="18.75" customHeight="1">
      <c r="A201" s="131" t="s">
        <v>622</v>
      </c>
      <c r="B201" s="127" t="s">
        <v>204</v>
      </c>
      <c r="C201" s="130" t="s">
        <v>205</v>
      </c>
    </row>
    <row r="202" spans="1:3" ht="39">
      <c r="A202" s="127">
        <v>120</v>
      </c>
      <c r="B202" s="127" t="s">
        <v>332</v>
      </c>
      <c r="C202" s="128" t="s">
        <v>588</v>
      </c>
    </row>
  </sheetData>
  <sheetProtection/>
  <mergeCells count="4">
    <mergeCell ref="A9:C9"/>
    <mergeCell ref="A10:C10"/>
    <mergeCell ref="A12:B12"/>
    <mergeCell ref="C12:C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3">
      <selection activeCell="C10" sqref="C10"/>
    </sheetView>
  </sheetViews>
  <sheetFormatPr defaultColWidth="10.140625" defaultRowHeight="15"/>
  <cols>
    <col min="1" max="1" width="5.28125" style="297" customWidth="1"/>
    <col min="2" max="2" width="14.28125" style="297" customWidth="1"/>
    <col min="3" max="3" width="74.28125" style="298" customWidth="1"/>
    <col min="4" max="4" width="12.28125" style="299" customWidth="1"/>
    <col min="5" max="16384" width="10.140625" style="300" customWidth="1"/>
  </cols>
  <sheetData>
    <row r="1" spans="1:4" s="295" customFormat="1" ht="13.5">
      <c r="A1" s="293"/>
      <c r="B1" s="293"/>
      <c r="C1" s="294"/>
      <c r="D1" s="62" t="s">
        <v>493</v>
      </c>
    </row>
    <row r="2" spans="1:4" s="295" customFormat="1" ht="13.5">
      <c r="A2" s="293"/>
      <c r="B2" s="293"/>
      <c r="C2" s="294"/>
      <c r="D2" s="62" t="s">
        <v>492</v>
      </c>
    </row>
    <row r="3" spans="1:4" s="295" customFormat="1" ht="13.5">
      <c r="A3" s="293"/>
      <c r="B3" s="293"/>
      <c r="C3" s="294"/>
      <c r="D3" s="62" t="s">
        <v>642</v>
      </c>
    </row>
    <row r="4" spans="1:4" s="295" customFormat="1" ht="13.5">
      <c r="A4" s="293"/>
      <c r="B4" s="293"/>
      <c r="C4" s="294"/>
      <c r="D4" s="296" t="s">
        <v>418</v>
      </c>
    </row>
    <row r="5" spans="1:4" s="295" customFormat="1" ht="13.5">
      <c r="A5" s="293"/>
      <c r="B5" s="293"/>
      <c r="C5" s="294"/>
      <c r="D5" s="296" t="s">
        <v>151</v>
      </c>
    </row>
    <row r="6" spans="1:4" s="295" customFormat="1" ht="13.5">
      <c r="A6" s="293"/>
      <c r="B6" s="293"/>
      <c r="C6" s="294"/>
      <c r="D6" s="62" t="s">
        <v>152</v>
      </c>
    </row>
    <row r="8" spans="1:4" ht="63" customHeight="1">
      <c r="A8" s="383" t="s">
        <v>153</v>
      </c>
      <c r="B8" s="383"/>
      <c r="C8" s="383"/>
      <c r="D8" s="383"/>
    </row>
    <row r="10" ht="18" thickBot="1"/>
    <row r="11" spans="1:4" s="297" customFormat="1" ht="39.75" thickBot="1">
      <c r="A11" s="301" t="s">
        <v>3</v>
      </c>
      <c r="B11" s="302" t="s">
        <v>154</v>
      </c>
      <c r="C11" s="302" t="s">
        <v>155</v>
      </c>
      <c r="D11" s="302" t="s">
        <v>675</v>
      </c>
    </row>
    <row r="12" spans="1:4" ht="52.5" customHeight="1">
      <c r="A12" s="303">
        <v>1</v>
      </c>
      <c r="B12" s="304" t="s">
        <v>156</v>
      </c>
      <c r="C12" s="305" t="s">
        <v>157</v>
      </c>
      <c r="D12" s="306">
        <v>15732.3</v>
      </c>
    </row>
    <row r="13" spans="1:4" ht="51" customHeight="1">
      <c r="A13" s="303">
        <v>2</v>
      </c>
      <c r="B13" s="304" t="s">
        <v>158</v>
      </c>
      <c r="C13" s="305" t="s">
        <v>159</v>
      </c>
      <c r="D13" s="306">
        <v>3716.4</v>
      </c>
    </row>
    <row r="14" spans="1:4" ht="53.25" customHeight="1">
      <c r="A14" s="303">
        <v>3</v>
      </c>
      <c r="B14" s="304" t="s">
        <v>160</v>
      </c>
      <c r="C14" s="305" t="s">
        <v>161</v>
      </c>
      <c r="D14" s="306">
        <v>1730.1</v>
      </c>
    </row>
    <row r="15" spans="1:4" ht="53.25" customHeight="1">
      <c r="A15" s="303">
        <v>4</v>
      </c>
      <c r="B15" s="304" t="s">
        <v>162</v>
      </c>
      <c r="C15" s="305" t="s">
        <v>163</v>
      </c>
      <c r="D15" s="306">
        <f>12230.2+380</f>
        <v>12610.2</v>
      </c>
    </row>
    <row r="16" spans="1:4" ht="55.5" customHeight="1">
      <c r="A16" s="303">
        <v>5</v>
      </c>
      <c r="B16" s="304" t="s">
        <v>164</v>
      </c>
      <c r="C16" s="305" t="s">
        <v>165</v>
      </c>
      <c r="D16" s="306">
        <v>3603</v>
      </c>
    </row>
    <row r="17" spans="1:4" s="308" customFormat="1" ht="18.75" customHeight="1">
      <c r="A17" s="384" t="s">
        <v>166</v>
      </c>
      <c r="B17" s="385"/>
      <c r="C17" s="385"/>
      <c r="D17" s="307">
        <f>SUM(D12:D16)</f>
        <v>37392</v>
      </c>
    </row>
  </sheetData>
  <sheetProtection/>
  <mergeCells count="2">
    <mergeCell ref="A8:D8"/>
    <mergeCell ref="A17:C1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workbookViewId="0" topLeftCell="A1">
      <selection activeCell="A8" sqref="A8:C8"/>
    </sheetView>
  </sheetViews>
  <sheetFormatPr defaultColWidth="15.00390625" defaultRowHeight="15"/>
  <cols>
    <col min="1" max="1" width="70.421875" style="2" customWidth="1"/>
    <col min="2" max="2" width="13.421875" style="2" customWidth="1"/>
    <col min="3" max="3" width="16.8515625" style="2" customWidth="1"/>
    <col min="4" max="4" width="20.140625" style="21" customWidth="1"/>
    <col min="5" max="229" width="10.00390625" style="2" customWidth="1"/>
    <col min="230" max="230" width="70.421875" style="2" customWidth="1"/>
    <col min="231" max="16384" width="15.00390625" style="2" customWidth="1"/>
  </cols>
  <sheetData>
    <row r="1" ht="12.75">
      <c r="D1" s="3" t="s">
        <v>493</v>
      </c>
    </row>
    <row r="2" ht="12.75">
      <c r="D2" s="4" t="s">
        <v>492</v>
      </c>
    </row>
    <row r="3" ht="12.75">
      <c r="D3" s="4" t="s">
        <v>642</v>
      </c>
    </row>
    <row r="4" ht="12.75">
      <c r="D4" s="4" t="s">
        <v>410</v>
      </c>
    </row>
    <row r="5" ht="12.75">
      <c r="D5" s="4" t="s">
        <v>689</v>
      </c>
    </row>
    <row r="6" ht="12.75">
      <c r="D6" s="4" t="s">
        <v>663</v>
      </c>
    </row>
    <row r="8" spans="1:4" ht="41.25" customHeight="1">
      <c r="A8" s="390" t="s">
        <v>664</v>
      </c>
      <c r="B8" s="390"/>
      <c r="C8" s="390"/>
      <c r="D8" s="2"/>
    </row>
    <row r="9" spans="1:4" ht="17.25">
      <c r="A9" s="5"/>
      <c r="B9" s="5"/>
      <c r="C9" s="5"/>
      <c r="D9" s="2"/>
    </row>
    <row r="10" spans="1:4" ht="18" thickBot="1">
      <c r="A10" s="6"/>
      <c r="B10" s="6"/>
      <c r="C10" s="6"/>
      <c r="D10" s="7"/>
    </row>
    <row r="11" spans="1:4" ht="24" customHeight="1" thickBot="1">
      <c r="A11" s="388" t="s">
        <v>653</v>
      </c>
      <c r="B11" s="393" t="s">
        <v>646</v>
      </c>
      <c r="C11" s="394"/>
      <c r="D11" s="391" t="s">
        <v>414</v>
      </c>
    </row>
    <row r="12" spans="1:4" ht="24.75" customHeight="1" thickBot="1">
      <c r="A12" s="389"/>
      <c r="B12" s="22" t="s">
        <v>647</v>
      </c>
      <c r="C12" s="23" t="s">
        <v>648</v>
      </c>
      <c r="D12" s="392"/>
    </row>
    <row r="13" spans="1:4" ht="15.75" thickBot="1">
      <c r="A13" s="43" t="s">
        <v>626</v>
      </c>
      <c r="B13" s="44" t="s">
        <v>625</v>
      </c>
      <c r="C13" s="45"/>
      <c r="D13" s="46">
        <v>208853.30000000002</v>
      </c>
    </row>
    <row r="14" spans="1:4" ht="30.75">
      <c r="A14" s="70" t="s">
        <v>413</v>
      </c>
      <c r="B14" s="68"/>
      <c r="C14" s="69" t="s">
        <v>412</v>
      </c>
      <c r="D14" s="71">
        <v>2928.5</v>
      </c>
    </row>
    <row r="15" spans="1:4" ht="45.75" customHeight="1">
      <c r="A15" s="42" t="s">
        <v>490</v>
      </c>
      <c r="B15" s="37"/>
      <c r="C15" s="41" t="s">
        <v>489</v>
      </c>
      <c r="D15" s="39">
        <v>5295.8</v>
      </c>
    </row>
    <row r="16" spans="1:4" ht="44.25" customHeight="1">
      <c r="A16" s="42" t="s">
        <v>656</v>
      </c>
      <c r="B16" s="37"/>
      <c r="C16" s="41" t="s">
        <v>484</v>
      </c>
      <c r="D16" s="39">
        <v>72219.09999999999</v>
      </c>
    </row>
    <row r="17" spans="1:4" ht="13.5">
      <c r="A17" s="36" t="s">
        <v>352</v>
      </c>
      <c r="B17" s="37"/>
      <c r="C17" s="38" t="s">
        <v>684</v>
      </c>
      <c r="D17" s="39">
        <v>207.7</v>
      </c>
    </row>
    <row r="18" spans="1:4" ht="27">
      <c r="A18" s="34" t="s">
        <v>488</v>
      </c>
      <c r="B18" s="40"/>
      <c r="C18" s="41" t="s">
        <v>487</v>
      </c>
      <c r="D18" s="39">
        <v>23211.4</v>
      </c>
    </row>
    <row r="19" spans="1:4" ht="13.5">
      <c r="A19" s="36" t="s">
        <v>629</v>
      </c>
      <c r="B19" s="37"/>
      <c r="C19" s="38" t="s">
        <v>537</v>
      </c>
      <c r="D19" s="39">
        <v>5278.299999999999</v>
      </c>
    </row>
    <row r="20" spans="1:4" ht="14.25" thickBot="1">
      <c r="A20" s="14" t="s">
        <v>486</v>
      </c>
      <c r="B20" s="10"/>
      <c r="C20" s="11" t="s">
        <v>485</v>
      </c>
      <c r="D20" s="12">
        <v>99712.50000000001</v>
      </c>
    </row>
    <row r="21" spans="1:4" ht="46.5" customHeight="1" thickBot="1">
      <c r="A21" s="47" t="s">
        <v>631</v>
      </c>
      <c r="B21" s="44" t="s">
        <v>630</v>
      </c>
      <c r="C21" s="45"/>
      <c r="D21" s="48">
        <v>1010.5</v>
      </c>
    </row>
    <row r="22" spans="1:4" ht="30.75" customHeight="1" thickBot="1">
      <c r="A22" s="34" t="s">
        <v>632</v>
      </c>
      <c r="B22" s="35"/>
      <c r="C22" s="38" t="s">
        <v>506</v>
      </c>
      <c r="D22" s="39">
        <v>1010.5</v>
      </c>
    </row>
    <row r="23" spans="1:4" ht="21.75" customHeight="1" thickBot="1">
      <c r="A23" s="49" t="s">
        <v>634</v>
      </c>
      <c r="B23" s="44" t="s">
        <v>633</v>
      </c>
      <c r="C23" s="45"/>
      <c r="D23" s="48">
        <v>42888.299999999996</v>
      </c>
    </row>
    <row r="24" spans="1:4" ht="13.5">
      <c r="A24" s="33" t="s">
        <v>476</v>
      </c>
      <c r="B24" s="32"/>
      <c r="C24" s="38" t="s">
        <v>475</v>
      </c>
      <c r="D24" s="39">
        <v>10750</v>
      </c>
    </row>
    <row r="25" spans="1:4" ht="13.5">
      <c r="A25" s="33" t="s">
        <v>482</v>
      </c>
      <c r="B25" s="32"/>
      <c r="C25" s="115" t="s">
        <v>479</v>
      </c>
      <c r="D25" s="39">
        <v>23469.2</v>
      </c>
    </row>
    <row r="26" spans="1:4" ht="13.5">
      <c r="A26" s="60" t="s">
        <v>405</v>
      </c>
      <c r="B26" s="27"/>
      <c r="C26" s="18" t="s">
        <v>404</v>
      </c>
      <c r="D26" s="61">
        <v>2918.7</v>
      </c>
    </row>
    <row r="27" spans="1:4" ht="13.5">
      <c r="A27" s="175" t="s">
        <v>355</v>
      </c>
      <c r="B27" s="176"/>
      <c r="C27" s="176" t="s">
        <v>354</v>
      </c>
      <c r="D27" s="177">
        <v>272.4</v>
      </c>
    </row>
    <row r="28" spans="1:4" ht="14.25" thickBot="1">
      <c r="A28" s="14" t="s">
        <v>478</v>
      </c>
      <c r="B28" s="15"/>
      <c r="C28" s="11" t="s">
        <v>477</v>
      </c>
      <c r="D28" s="12">
        <v>5478</v>
      </c>
    </row>
    <row r="29" spans="1:4" ht="24.75" customHeight="1" thickBot="1">
      <c r="A29" s="49" t="s">
        <v>649</v>
      </c>
      <c r="B29" s="44" t="s">
        <v>624</v>
      </c>
      <c r="C29" s="45"/>
      <c r="D29" s="48">
        <v>41786.6</v>
      </c>
    </row>
    <row r="30" spans="1:4" ht="13.5">
      <c r="A30" s="33" t="s">
        <v>473</v>
      </c>
      <c r="B30" s="32"/>
      <c r="C30" s="38" t="s">
        <v>472</v>
      </c>
      <c r="D30" s="50">
        <v>17757.7</v>
      </c>
    </row>
    <row r="31" spans="1:4" ht="13.5">
      <c r="A31" s="33" t="s">
        <v>505</v>
      </c>
      <c r="B31" s="32"/>
      <c r="C31" s="38" t="s">
        <v>504</v>
      </c>
      <c r="D31" s="39">
        <v>15946.5</v>
      </c>
    </row>
    <row r="32" spans="1:4" ht="13.5">
      <c r="A32" s="33" t="s">
        <v>400</v>
      </c>
      <c r="B32" s="32"/>
      <c r="C32" s="38" t="s">
        <v>399</v>
      </c>
      <c r="D32" s="39">
        <v>5834.6</v>
      </c>
    </row>
    <row r="33" spans="1:4" ht="14.25" thickBot="1">
      <c r="A33" s="14" t="s">
        <v>686</v>
      </c>
      <c r="B33" s="15"/>
      <c r="C33" s="11" t="s">
        <v>685</v>
      </c>
      <c r="D33" s="12">
        <v>2247.8</v>
      </c>
    </row>
    <row r="34" spans="1:4" ht="24.75" customHeight="1" thickBot="1">
      <c r="A34" s="49" t="s">
        <v>406</v>
      </c>
      <c r="B34" s="44" t="s">
        <v>403</v>
      </c>
      <c r="C34" s="45"/>
      <c r="D34" s="48">
        <v>30</v>
      </c>
    </row>
    <row r="35" spans="1:4" ht="14.25" thickBot="1">
      <c r="A35" s="14" t="s">
        <v>408</v>
      </c>
      <c r="B35" s="15"/>
      <c r="C35" s="11" t="s">
        <v>407</v>
      </c>
      <c r="D35" s="12">
        <v>30</v>
      </c>
    </row>
    <row r="36" spans="1:4" ht="20.25" customHeight="1" thickBot="1">
      <c r="A36" s="43" t="s">
        <v>650</v>
      </c>
      <c r="B36" s="44" t="s">
        <v>635</v>
      </c>
      <c r="C36" s="45"/>
      <c r="D36" s="48">
        <v>1533693.8000000003</v>
      </c>
    </row>
    <row r="37" spans="1:4" ht="13.5">
      <c r="A37" s="31" t="s">
        <v>499</v>
      </c>
      <c r="B37" s="32"/>
      <c r="C37" s="41" t="s">
        <v>500</v>
      </c>
      <c r="D37" s="39">
        <v>601022.5000000001</v>
      </c>
    </row>
    <row r="38" spans="1:4" ht="13.5">
      <c r="A38" s="31" t="s">
        <v>467</v>
      </c>
      <c r="B38" s="32"/>
      <c r="C38" s="38" t="s">
        <v>466</v>
      </c>
      <c r="D38" s="39">
        <v>893675.3</v>
      </c>
    </row>
    <row r="39" spans="1:4" ht="13.5">
      <c r="A39" s="31" t="s">
        <v>601</v>
      </c>
      <c r="B39" s="32"/>
      <c r="C39" s="38" t="s">
        <v>602</v>
      </c>
      <c r="D39" s="39">
        <v>240</v>
      </c>
    </row>
    <row r="40" spans="1:4" ht="13.5">
      <c r="A40" s="30" t="s">
        <v>536</v>
      </c>
      <c r="B40" s="27"/>
      <c r="C40" s="38" t="s">
        <v>535</v>
      </c>
      <c r="D40" s="39">
        <v>11215</v>
      </c>
    </row>
    <row r="41" spans="1:4" ht="14.25" thickBot="1">
      <c r="A41" s="13" t="s">
        <v>497</v>
      </c>
      <c r="B41" s="15"/>
      <c r="C41" s="11" t="s">
        <v>496</v>
      </c>
      <c r="D41" s="12">
        <v>27541</v>
      </c>
    </row>
    <row r="42" spans="1:4" ht="20.25" customHeight="1" thickBot="1">
      <c r="A42" s="43" t="s">
        <v>640</v>
      </c>
      <c r="B42" s="44" t="s">
        <v>636</v>
      </c>
      <c r="C42" s="45"/>
      <c r="D42" s="48">
        <v>11112.400000000001</v>
      </c>
    </row>
    <row r="43" spans="1:4" ht="14.25" thickBot="1">
      <c r="A43" s="13" t="s">
        <v>465</v>
      </c>
      <c r="B43" s="15"/>
      <c r="C43" s="11" t="s">
        <v>464</v>
      </c>
      <c r="D43" s="12">
        <v>11112.400000000001</v>
      </c>
    </row>
    <row r="44" spans="1:4" ht="20.25" customHeight="1" thickBot="1">
      <c r="A44" s="43" t="s">
        <v>627</v>
      </c>
      <c r="B44" s="44" t="s">
        <v>628</v>
      </c>
      <c r="C44" s="45"/>
      <c r="D44" s="48">
        <v>376441.9</v>
      </c>
    </row>
    <row r="45" spans="1:4" ht="15">
      <c r="A45" s="36" t="s">
        <v>483</v>
      </c>
      <c r="B45" s="8"/>
      <c r="C45" s="41" t="s">
        <v>619</v>
      </c>
      <c r="D45" s="51">
        <v>13923</v>
      </c>
    </row>
    <row r="46" spans="1:4" ht="13.5">
      <c r="A46" s="26" t="s">
        <v>481</v>
      </c>
      <c r="B46" s="27"/>
      <c r="C46" s="18" t="s">
        <v>480</v>
      </c>
      <c r="D46" s="28">
        <v>115236.2</v>
      </c>
    </row>
    <row r="47" spans="1:4" ht="13.5">
      <c r="A47" s="26" t="s">
        <v>508</v>
      </c>
      <c r="B47" s="27"/>
      <c r="C47" s="18" t="s">
        <v>507</v>
      </c>
      <c r="D47" s="28">
        <v>112540.40000000001</v>
      </c>
    </row>
    <row r="48" spans="1:4" ht="13.5">
      <c r="A48" s="29" t="s">
        <v>502</v>
      </c>
      <c r="B48" s="27"/>
      <c r="C48" s="18" t="s">
        <v>503</v>
      </c>
      <c r="D48" s="28">
        <v>108996.9</v>
      </c>
    </row>
    <row r="49" spans="1:4" ht="14.25" thickBot="1">
      <c r="A49" s="13" t="s">
        <v>495</v>
      </c>
      <c r="B49" s="16"/>
      <c r="C49" s="11" t="s">
        <v>494</v>
      </c>
      <c r="D49" s="17">
        <v>25745.399999999998</v>
      </c>
    </row>
    <row r="50" spans="1:4" ht="15">
      <c r="A50" s="221" t="s">
        <v>641</v>
      </c>
      <c r="B50" s="222" t="s">
        <v>637</v>
      </c>
      <c r="C50" s="223"/>
      <c r="D50" s="224">
        <v>5775.8</v>
      </c>
    </row>
    <row r="51" spans="1:4" ht="13.5">
      <c r="A51" s="225" t="s">
        <v>469</v>
      </c>
      <c r="B51" s="176"/>
      <c r="C51" s="176" t="s">
        <v>468</v>
      </c>
      <c r="D51" s="177">
        <v>3800</v>
      </c>
    </row>
    <row r="52" spans="1:4" ht="14.25" thickBot="1">
      <c r="A52" s="13" t="s">
        <v>372</v>
      </c>
      <c r="B52" s="15"/>
      <c r="C52" s="11" t="s">
        <v>371</v>
      </c>
      <c r="D52" s="12">
        <v>1975.8000000000002</v>
      </c>
    </row>
    <row r="53" spans="1:4" ht="15.75" thickBot="1">
      <c r="A53" s="43" t="s">
        <v>659</v>
      </c>
      <c r="B53" s="44" t="s">
        <v>660</v>
      </c>
      <c r="C53" s="52"/>
      <c r="D53" s="46">
        <v>135.4</v>
      </c>
    </row>
    <row r="54" spans="1:4" ht="14.25" thickBot="1">
      <c r="A54" s="9" t="s">
        <v>661</v>
      </c>
      <c r="B54" s="15"/>
      <c r="C54" s="11" t="s">
        <v>662</v>
      </c>
      <c r="D54" s="12">
        <v>135.4</v>
      </c>
    </row>
    <row r="55" spans="1:4" ht="31.5" thickBot="1">
      <c r="A55" s="53" t="s">
        <v>654</v>
      </c>
      <c r="B55" s="44" t="s">
        <v>638</v>
      </c>
      <c r="C55" s="52"/>
      <c r="D55" s="46">
        <v>153288.4</v>
      </c>
    </row>
    <row r="56" spans="1:4" ht="27">
      <c r="A56" s="64" t="s">
        <v>651</v>
      </c>
      <c r="B56" s="65"/>
      <c r="C56" s="66" t="s">
        <v>639</v>
      </c>
      <c r="D56" s="67">
        <v>147388.4</v>
      </c>
    </row>
    <row r="57" spans="1:4" ht="14.25" thickBot="1">
      <c r="A57" s="9" t="s">
        <v>401</v>
      </c>
      <c r="B57" s="15"/>
      <c r="C57" s="11" t="s">
        <v>402</v>
      </c>
      <c r="D57" s="12">
        <v>5900</v>
      </c>
    </row>
    <row r="58" spans="1:4" ht="18" thickBot="1">
      <c r="A58" s="386" t="s">
        <v>463</v>
      </c>
      <c r="B58" s="387"/>
      <c r="C58" s="387"/>
      <c r="D58" s="19">
        <v>2375016.4</v>
      </c>
    </row>
    <row r="59" spans="2:3" ht="12.75">
      <c r="B59" s="20"/>
      <c r="C59" s="20"/>
    </row>
    <row r="60" ht="13.5">
      <c r="D60" s="57"/>
    </row>
  </sheetData>
  <sheetProtection/>
  <mergeCells count="5">
    <mergeCell ref="A58:C58"/>
    <mergeCell ref="A11:A12"/>
    <mergeCell ref="A8:C8"/>
    <mergeCell ref="D11:D12"/>
    <mergeCell ref="B11:C1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57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81"/>
  <sheetViews>
    <sheetView zoomScalePageLayoutView="0" workbookViewId="0" topLeftCell="C37">
      <selection activeCell="H47" sqref="H47"/>
    </sheetView>
  </sheetViews>
  <sheetFormatPr defaultColWidth="10.140625" defaultRowHeight="15"/>
  <cols>
    <col min="1" max="1" width="3.8515625" style="258" customWidth="1"/>
    <col min="2" max="2" width="49.28125" style="259" customWidth="1"/>
    <col min="3" max="3" width="8.28125" style="259" customWidth="1"/>
    <col min="4" max="4" width="14.7109375" style="357" customWidth="1"/>
    <col min="5" max="6" width="16.28125" style="356" customWidth="1"/>
    <col min="7" max="7" width="15.00390625" style="356" customWidth="1"/>
    <col min="8" max="8" width="40.57421875" style="275" customWidth="1"/>
    <col min="9" max="9" width="47.28125" style="259" customWidth="1"/>
    <col min="10" max="16384" width="10.140625" style="259" customWidth="1"/>
  </cols>
  <sheetData>
    <row r="1" spans="1:9" s="257" customFormat="1" ht="15">
      <c r="A1" s="254"/>
      <c r="B1" s="255"/>
      <c r="C1" s="255"/>
      <c r="D1" s="345"/>
      <c r="E1" s="346"/>
      <c r="F1" s="346"/>
      <c r="G1" s="346"/>
      <c r="H1" s="256"/>
      <c r="I1" s="63" t="s">
        <v>493</v>
      </c>
    </row>
    <row r="2" spans="1:9" s="257" customFormat="1" ht="15">
      <c r="A2" s="254"/>
      <c r="B2" s="255"/>
      <c r="C2" s="255"/>
      <c r="D2" s="345"/>
      <c r="E2" s="346"/>
      <c r="F2" s="346"/>
      <c r="G2" s="346"/>
      <c r="H2" s="256"/>
      <c r="I2" s="63" t="s">
        <v>5</v>
      </c>
    </row>
    <row r="3" spans="1:9" s="257" customFormat="1" ht="15">
      <c r="A3" s="254"/>
      <c r="B3" s="255"/>
      <c r="C3" s="255"/>
      <c r="D3" s="345"/>
      <c r="E3" s="346"/>
      <c r="F3" s="346"/>
      <c r="G3" s="346"/>
      <c r="H3" s="256"/>
      <c r="I3" s="63" t="s">
        <v>642</v>
      </c>
    </row>
    <row r="4" spans="1:9" s="257" customFormat="1" ht="15">
      <c r="A4" s="254"/>
      <c r="B4" s="255"/>
      <c r="C4" s="255"/>
      <c r="D4" s="345"/>
      <c r="E4" s="346"/>
      <c r="F4" s="346"/>
      <c r="G4" s="346"/>
      <c r="H4" s="256"/>
      <c r="I4" s="63" t="s">
        <v>410</v>
      </c>
    </row>
    <row r="5" spans="1:9" s="257" customFormat="1" ht="15">
      <c r="A5" s="254"/>
      <c r="B5" s="255"/>
      <c r="C5" s="255"/>
      <c r="D5" s="345"/>
      <c r="E5" s="346"/>
      <c r="F5" s="346"/>
      <c r="G5" s="346"/>
      <c r="H5" s="256"/>
      <c r="I5" s="63" t="s">
        <v>138</v>
      </c>
    </row>
    <row r="6" spans="1:9" s="257" customFormat="1" ht="15">
      <c r="A6" s="254"/>
      <c r="B6" s="255"/>
      <c r="C6" s="255"/>
      <c r="D6" s="345"/>
      <c r="E6" s="346"/>
      <c r="F6" s="346"/>
      <c r="G6" s="346"/>
      <c r="H6" s="256"/>
      <c r="I6" s="63" t="s">
        <v>6</v>
      </c>
    </row>
    <row r="7" spans="3:9" ht="15">
      <c r="C7" s="260"/>
      <c r="D7" s="347"/>
      <c r="E7" s="348"/>
      <c r="F7" s="348"/>
      <c r="G7" s="348"/>
      <c r="H7" s="261"/>
      <c r="I7" s="260"/>
    </row>
    <row r="8" spans="1:9" ht="15">
      <c r="A8" s="413" t="s">
        <v>7</v>
      </c>
      <c r="B8" s="413"/>
      <c r="C8" s="413"/>
      <c r="D8" s="413"/>
      <c r="E8" s="413"/>
      <c r="F8" s="413"/>
      <c r="G8" s="413"/>
      <c r="H8" s="413"/>
      <c r="I8" s="413"/>
    </row>
    <row r="9" spans="1:9" ht="15">
      <c r="A9" s="262"/>
      <c r="B9" s="263"/>
      <c r="C9" s="263"/>
      <c r="D9" s="349"/>
      <c r="E9" s="414"/>
      <c r="F9" s="414"/>
      <c r="G9" s="350"/>
      <c r="H9" s="264"/>
      <c r="I9" s="265" t="s">
        <v>8</v>
      </c>
    </row>
    <row r="10" spans="1:9" s="267" customFormat="1" ht="15" customHeight="1">
      <c r="A10" s="412" t="s">
        <v>3</v>
      </c>
      <c r="B10" s="412" t="s">
        <v>9</v>
      </c>
      <c r="C10" s="412" t="s">
        <v>10</v>
      </c>
      <c r="D10" s="415" t="s">
        <v>11</v>
      </c>
      <c r="E10" s="407" t="s">
        <v>12</v>
      </c>
      <c r="F10" s="408" t="s">
        <v>13</v>
      </c>
      <c r="G10" s="409"/>
      <c r="H10" s="410" t="s">
        <v>14</v>
      </c>
      <c r="I10" s="412" t="s">
        <v>15</v>
      </c>
    </row>
    <row r="11" spans="1:9" s="267" customFormat="1" ht="30.75">
      <c r="A11" s="412"/>
      <c r="B11" s="412"/>
      <c r="C11" s="412"/>
      <c r="D11" s="416"/>
      <c r="E11" s="407"/>
      <c r="F11" s="351" t="s">
        <v>16</v>
      </c>
      <c r="G11" s="351" t="s">
        <v>17</v>
      </c>
      <c r="H11" s="411"/>
      <c r="I11" s="412"/>
    </row>
    <row r="12" spans="1:9" ht="15">
      <c r="A12" s="395" t="s">
        <v>18</v>
      </c>
      <c r="B12" s="396"/>
      <c r="C12" s="396"/>
      <c r="D12" s="396"/>
      <c r="E12" s="396"/>
      <c r="F12" s="396"/>
      <c r="G12" s="396"/>
      <c r="H12" s="396"/>
      <c r="I12" s="397"/>
    </row>
    <row r="13" spans="1:9" ht="15.75">
      <c r="A13" s="404" t="s">
        <v>19</v>
      </c>
      <c r="B13" s="405"/>
      <c r="C13" s="405"/>
      <c r="D13" s="405"/>
      <c r="E13" s="405"/>
      <c r="F13" s="405"/>
      <c r="G13" s="405"/>
      <c r="H13" s="405"/>
      <c r="I13" s="406"/>
    </row>
    <row r="14" spans="1:9" ht="78">
      <c r="A14" s="266">
        <v>1</v>
      </c>
      <c r="B14" s="268" t="s">
        <v>20</v>
      </c>
      <c r="C14" s="266">
        <v>2016</v>
      </c>
      <c r="D14" s="352">
        <v>1610</v>
      </c>
      <c r="E14" s="352">
        <f>800+156.5</f>
        <v>956.5</v>
      </c>
      <c r="F14" s="352">
        <f>800+156.5</f>
        <v>956.5</v>
      </c>
      <c r="G14" s="352"/>
      <c r="H14" s="269" t="s">
        <v>21</v>
      </c>
      <c r="I14" s="270" t="s">
        <v>22</v>
      </c>
    </row>
    <row r="15" spans="1:9" ht="114.75" customHeight="1">
      <c r="A15" s="266">
        <v>2</v>
      </c>
      <c r="B15" s="268" t="s">
        <v>23</v>
      </c>
      <c r="C15" s="266">
        <v>2016</v>
      </c>
      <c r="D15" s="352">
        <v>1720</v>
      </c>
      <c r="E15" s="353">
        <v>177.31</v>
      </c>
      <c r="F15" s="352">
        <v>177.31</v>
      </c>
      <c r="G15" s="352"/>
      <c r="H15" s="269" t="s">
        <v>114</v>
      </c>
      <c r="I15" s="270" t="s">
        <v>115</v>
      </c>
    </row>
    <row r="16" spans="1:9" ht="84" customHeight="1">
      <c r="A16" s="266">
        <v>3</v>
      </c>
      <c r="B16" s="268" t="s">
        <v>116</v>
      </c>
      <c r="C16" s="266">
        <v>2016</v>
      </c>
      <c r="D16" s="352">
        <v>1190</v>
      </c>
      <c r="E16" s="353">
        <v>993.78</v>
      </c>
      <c r="F16" s="352">
        <v>993.78</v>
      </c>
      <c r="G16" s="352"/>
      <c r="H16" s="269" t="s">
        <v>117</v>
      </c>
      <c r="I16" s="270" t="s">
        <v>118</v>
      </c>
    </row>
    <row r="17" spans="1:9" ht="46.5">
      <c r="A17" s="266">
        <v>4</v>
      </c>
      <c r="B17" s="268" t="s">
        <v>24</v>
      </c>
      <c r="C17" s="266">
        <v>2016</v>
      </c>
      <c r="D17" s="352">
        <v>750</v>
      </c>
      <c r="E17" s="353"/>
      <c r="F17" s="352"/>
      <c r="G17" s="352"/>
      <c r="H17" s="269" t="s">
        <v>25</v>
      </c>
      <c r="I17" s="270" t="s">
        <v>26</v>
      </c>
    </row>
    <row r="18" spans="1:9" ht="30.75">
      <c r="A18" s="266">
        <v>5</v>
      </c>
      <c r="B18" s="268" t="s">
        <v>27</v>
      </c>
      <c r="C18" s="266">
        <v>2016</v>
      </c>
      <c r="D18" s="352">
        <v>400</v>
      </c>
      <c r="E18" s="353"/>
      <c r="F18" s="352"/>
      <c r="G18" s="352"/>
      <c r="H18" s="269" t="s">
        <v>28</v>
      </c>
      <c r="I18" s="270" t="s">
        <v>29</v>
      </c>
    </row>
    <row r="19" spans="1:9" ht="30.75">
      <c r="A19" s="266">
        <v>6</v>
      </c>
      <c r="B19" s="268" t="s">
        <v>30</v>
      </c>
      <c r="C19" s="266">
        <v>2016</v>
      </c>
      <c r="D19" s="352">
        <v>600</v>
      </c>
      <c r="E19" s="353">
        <v>400</v>
      </c>
      <c r="F19" s="352">
        <v>400</v>
      </c>
      <c r="G19" s="352"/>
      <c r="H19" s="269" t="s">
        <v>31</v>
      </c>
      <c r="I19" s="270" t="s">
        <v>32</v>
      </c>
    </row>
    <row r="20" spans="1:9" ht="15">
      <c r="A20" s="402" t="s">
        <v>33</v>
      </c>
      <c r="B20" s="403"/>
      <c r="C20" s="266"/>
      <c r="D20" s="354">
        <f>D14+D15+D16+D17+D18+D19</f>
        <v>6270</v>
      </c>
      <c r="E20" s="354">
        <f>E14+E15+E16+E17+E18+E19</f>
        <v>2527.59</v>
      </c>
      <c r="F20" s="354">
        <f>F14+F15+F16+F17+F18+F19</f>
        <v>2527.59</v>
      </c>
      <c r="G20" s="354">
        <f>G14+G15+G16+G17+G18+G19</f>
        <v>0</v>
      </c>
      <c r="H20" s="272"/>
      <c r="I20" s="270"/>
    </row>
    <row r="21" spans="1:9" ht="15">
      <c r="A21" s="402" t="s">
        <v>34</v>
      </c>
      <c r="B21" s="403"/>
      <c r="C21" s="266"/>
      <c r="D21" s="354">
        <f>D20</f>
        <v>6270</v>
      </c>
      <c r="E21" s="354">
        <f>E20</f>
        <v>2527.59</v>
      </c>
      <c r="F21" s="354">
        <f>F20</f>
        <v>2527.59</v>
      </c>
      <c r="G21" s="354">
        <f>G20</f>
        <v>0</v>
      </c>
      <c r="H21" s="273"/>
      <c r="I21" s="270"/>
    </row>
    <row r="22" spans="1:9" ht="15">
      <c r="A22" s="395" t="s">
        <v>35</v>
      </c>
      <c r="B22" s="396"/>
      <c r="C22" s="396"/>
      <c r="D22" s="396"/>
      <c r="E22" s="396"/>
      <c r="F22" s="396"/>
      <c r="G22" s="396"/>
      <c r="H22" s="396"/>
      <c r="I22" s="397"/>
    </row>
    <row r="23" spans="1:9" ht="15.75">
      <c r="A23" s="404" t="s">
        <v>666</v>
      </c>
      <c r="B23" s="405"/>
      <c r="C23" s="405"/>
      <c r="D23" s="405"/>
      <c r="E23" s="405"/>
      <c r="F23" s="405"/>
      <c r="G23" s="405"/>
      <c r="H23" s="405"/>
      <c r="I23" s="406"/>
    </row>
    <row r="24" spans="1:9" ht="62.25">
      <c r="A24" s="266">
        <v>7</v>
      </c>
      <c r="B24" s="270" t="s">
        <v>36</v>
      </c>
      <c r="C24" s="266">
        <v>2016</v>
      </c>
      <c r="D24" s="352">
        <v>310</v>
      </c>
      <c r="E24" s="353">
        <v>11255</v>
      </c>
      <c r="F24" s="353">
        <v>310</v>
      </c>
      <c r="G24" s="353">
        <f>11000-55</f>
        <v>10945</v>
      </c>
      <c r="H24" s="274" t="s">
        <v>37</v>
      </c>
      <c r="I24" s="270" t="s">
        <v>38</v>
      </c>
    </row>
    <row r="25" spans="1:9" ht="15">
      <c r="A25" s="402" t="s">
        <v>33</v>
      </c>
      <c r="B25" s="403"/>
      <c r="C25" s="266"/>
      <c r="D25" s="354">
        <f>D24</f>
        <v>310</v>
      </c>
      <c r="E25" s="354">
        <f aca="true" t="shared" si="0" ref="E25:G26">E24</f>
        <v>11255</v>
      </c>
      <c r="F25" s="354">
        <f t="shared" si="0"/>
        <v>310</v>
      </c>
      <c r="G25" s="354">
        <f t="shared" si="0"/>
        <v>10945</v>
      </c>
      <c r="I25" s="270"/>
    </row>
    <row r="26" spans="1:9" ht="15">
      <c r="A26" s="402" t="s">
        <v>34</v>
      </c>
      <c r="B26" s="403"/>
      <c r="C26" s="266"/>
      <c r="D26" s="354">
        <f>D25</f>
        <v>310</v>
      </c>
      <c r="E26" s="354">
        <f t="shared" si="0"/>
        <v>11255</v>
      </c>
      <c r="F26" s="354">
        <f t="shared" si="0"/>
        <v>310</v>
      </c>
      <c r="G26" s="354">
        <f t="shared" si="0"/>
        <v>10945</v>
      </c>
      <c r="H26" s="273"/>
      <c r="I26" s="270"/>
    </row>
    <row r="27" spans="1:9" ht="15">
      <c r="A27" s="395" t="s">
        <v>39</v>
      </c>
      <c r="B27" s="396"/>
      <c r="C27" s="396"/>
      <c r="D27" s="396"/>
      <c r="E27" s="396"/>
      <c r="F27" s="396"/>
      <c r="G27" s="396"/>
      <c r="H27" s="396"/>
      <c r="I27" s="397"/>
    </row>
    <row r="28" spans="1:9" ht="15.75">
      <c r="A28" s="404" t="s">
        <v>667</v>
      </c>
      <c r="B28" s="405"/>
      <c r="C28" s="405"/>
      <c r="D28" s="405"/>
      <c r="E28" s="405"/>
      <c r="F28" s="405"/>
      <c r="G28" s="405"/>
      <c r="H28" s="405"/>
      <c r="I28" s="406"/>
    </row>
    <row r="29" spans="1:9" ht="46.5">
      <c r="A29" s="266">
        <v>8</v>
      </c>
      <c r="B29" s="270" t="s">
        <v>139</v>
      </c>
      <c r="C29" s="266">
        <v>2016</v>
      </c>
      <c r="D29" s="352">
        <v>70</v>
      </c>
      <c r="E29" s="353">
        <v>70</v>
      </c>
      <c r="F29" s="353">
        <v>70</v>
      </c>
      <c r="G29" s="353"/>
      <c r="H29" s="276" t="s">
        <v>40</v>
      </c>
      <c r="I29" s="270" t="s">
        <v>41</v>
      </c>
    </row>
    <row r="30" spans="1:9" ht="46.5">
      <c r="A30" s="266">
        <v>9</v>
      </c>
      <c r="B30" s="270" t="s">
        <v>140</v>
      </c>
      <c r="C30" s="266">
        <v>2016</v>
      </c>
      <c r="D30" s="352">
        <v>700</v>
      </c>
      <c r="E30" s="353"/>
      <c r="F30" s="353"/>
      <c r="G30" s="353"/>
      <c r="H30" s="276" t="s">
        <v>42</v>
      </c>
      <c r="I30" s="270" t="s">
        <v>43</v>
      </c>
    </row>
    <row r="31" spans="1:9" ht="54" customHeight="1">
      <c r="A31" s="266">
        <v>10</v>
      </c>
      <c r="B31" s="270" t="s">
        <v>141</v>
      </c>
      <c r="C31" s="266">
        <v>2016</v>
      </c>
      <c r="D31" s="352">
        <v>1500</v>
      </c>
      <c r="E31" s="353">
        <v>180</v>
      </c>
      <c r="F31" s="353">
        <v>180</v>
      </c>
      <c r="G31" s="353"/>
      <c r="H31" s="276" t="s">
        <v>44</v>
      </c>
      <c r="I31" s="270" t="s">
        <v>119</v>
      </c>
    </row>
    <row r="32" spans="1:9" ht="30.75">
      <c r="A32" s="266">
        <v>11</v>
      </c>
      <c r="B32" s="270" t="s">
        <v>142</v>
      </c>
      <c r="C32" s="266">
        <v>2016</v>
      </c>
      <c r="D32" s="352">
        <v>900</v>
      </c>
      <c r="E32" s="353">
        <v>900</v>
      </c>
      <c r="F32" s="353">
        <v>900</v>
      </c>
      <c r="G32" s="353"/>
      <c r="H32" s="276" t="s">
        <v>45</v>
      </c>
      <c r="I32" s="270" t="s">
        <v>46</v>
      </c>
    </row>
    <row r="33" spans="1:9" ht="15">
      <c r="A33" s="266">
        <v>12</v>
      </c>
      <c r="B33" s="270" t="s">
        <v>143</v>
      </c>
      <c r="C33" s="266">
        <v>2016</v>
      </c>
      <c r="D33" s="352">
        <v>1000</v>
      </c>
      <c r="E33" s="353">
        <v>1000</v>
      </c>
      <c r="F33" s="353">
        <v>1000</v>
      </c>
      <c r="G33" s="353"/>
      <c r="H33" s="276"/>
      <c r="I33" s="270" t="s">
        <v>47</v>
      </c>
    </row>
    <row r="34" spans="1:9" ht="46.5">
      <c r="A34" s="266">
        <v>13</v>
      </c>
      <c r="B34" s="270" t="s">
        <v>144</v>
      </c>
      <c r="C34" s="266">
        <v>2016</v>
      </c>
      <c r="D34" s="352">
        <v>1500</v>
      </c>
      <c r="E34" s="353">
        <v>1500</v>
      </c>
      <c r="F34" s="353">
        <v>1500</v>
      </c>
      <c r="G34" s="353"/>
      <c r="H34" s="277" t="s">
        <v>48</v>
      </c>
      <c r="I34" s="270" t="s">
        <v>49</v>
      </c>
    </row>
    <row r="35" spans="1:9" ht="30.75">
      <c r="A35" s="266">
        <v>14</v>
      </c>
      <c r="B35" s="270" t="s">
        <v>50</v>
      </c>
      <c r="C35" s="266">
        <v>2016</v>
      </c>
      <c r="D35" s="352">
        <v>1500</v>
      </c>
      <c r="E35" s="353"/>
      <c r="F35" s="353"/>
      <c r="G35" s="353"/>
      <c r="H35" s="276" t="s">
        <v>48</v>
      </c>
      <c r="I35" s="270" t="s">
        <v>51</v>
      </c>
    </row>
    <row r="36" spans="1:9" ht="30.75">
      <c r="A36" s="266">
        <v>15</v>
      </c>
      <c r="B36" s="270" t="s">
        <v>145</v>
      </c>
      <c r="C36" s="266">
        <v>2016</v>
      </c>
      <c r="D36" s="352">
        <v>200.005</v>
      </c>
      <c r="E36" s="353">
        <v>200.005</v>
      </c>
      <c r="F36" s="353">
        <v>200.01</v>
      </c>
      <c r="G36" s="353"/>
      <c r="H36" s="276" t="s">
        <v>48</v>
      </c>
      <c r="I36" s="270" t="s">
        <v>52</v>
      </c>
    </row>
    <row r="37" spans="1:9" ht="15">
      <c r="A37" s="266">
        <v>16</v>
      </c>
      <c r="B37" s="270" t="s">
        <v>53</v>
      </c>
      <c r="C37" s="266">
        <v>2016</v>
      </c>
      <c r="D37" s="352">
        <v>250</v>
      </c>
      <c r="E37" s="353">
        <v>250</v>
      </c>
      <c r="F37" s="353">
        <v>250</v>
      </c>
      <c r="G37" s="353"/>
      <c r="H37" s="276" t="s">
        <v>48</v>
      </c>
      <c r="I37" s="270" t="s">
        <v>52</v>
      </c>
    </row>
    <row r="38" spans="1:9" s="267" customFormat="1" ht="15">
      <c r="A38" s="402" t="s">
        <v>54</v>
      </c>
      <c r="B38" s="403"/>
      <c r="C38" s="272"/>
      <c r="D38" s="355">
        <f>D29+D30+D31+D32+D33+D34+D35+D36+D37</f>
        <v>7620.005</v>
      </c>
      <c r="E38" s="355">
        <f>E29+E30+E31+E32+E33+E34+E35+E36+E37</f>
        <v>4100.005</v>
      </c>
      <c r="F38" s="355">
        <f>F29+F30+F31+F32+F33+F34+F35+F36+F37</f>
        <v>4100.01</v>
      </c>
      <c r="G38" s="355">
        <f>G29+G30+G31+G32+G33+G34+G35+G36+G37</f>
        <v>0</v>
      </c>
      <c r="H38" s="278"/>
      <c r="I38" s="279"/>
    </row>
    <row r="39" spans="1:9" ht="15.75">
      <c r="A39" s="404" t="s">
        <v>657</v>
      </c>
      <c r="B39" s="405"/>
      <c r="C39" s="405"/>
      <c r="D39" s="405"/>
      <c r="E39" s="405"/>
      <c r="F39" s="405"/>
      <c r="G39" s="405"/>
      <c r="H39" s="405"/>
      <c r="I39" s="406"/>
    </row>
    <row r="40" spans="1:9" ht="30.75">
      <c r="A40" s="266">
        <v>17</v>
      </c>
      <c r="B40" s="270" t="s">
        <v>55</v>
      </c>
      <c r="C40" s="266">
        <v>2016</v>
      </c>
      <c r="D40" s="352">
        <v>700</v>
      </c>
      <c r="E40" s="353">
        <v>600</v>
      </c>
      <c r="F40" s="353">
        <v>600</v>
      </c>
      <c r="G40" s="353"/>
      <c r="H40" s="276" t="s">
        <v>56</v>
      </c>
      <c r="I40" s="270" t="s">
        <v>57</v>
      </c>
    </row>
    <row r="41" spans="1:9" ht="46.5">
      <c r="A41" s="266">
        <v>18</v>
      </c>
      <c r="B41" s="270" t="s">
        <v>58</v>
      </c>
      <c r="C41" s="266">
        <v>2016</v>
      </c>
      <c r="D41" s="352">
        <v>1000</v>
      </c>
      <c r="E41" s="353">
        <v>892.3</v>
      </c>
      <c r="F41" s="353">
        <v>892.3</v>
      </c>
      <c r="G41" s="353"/>
      <c r="H41" s="277" t="s">
        <v>120</v>
      </c>
      <c r="I41" s="270" t="s">
        <v>121</v>
      </c>
    </row>
    <row r="42" spans="1:9" ht="46.5">
      <c r="A42" s="266">
        <v>19</v>
      </c>
      <c r="B42" s="270" t="s">
        <v>146</v>
      </c>
      <c r="C42" s="266">
        <v>2016</v>
      </c>
      <c r="D42" s="352">
        <v>7773.604</v>
      </c>
      <c r="E42" s="353">
        <v>7773.604</v>
      </c>
      <c r="F42" s="353">
        <v>7773.604</v>
      </c>
      <c r="G42" s="353"/>
      <c r="H42" s="276" t="s">
        <v>59</v>
      </c>
      <c r="I42" s="270" t="s">
        <v>60</v>
      </c>
    </row>
    <row r="43" spans="1:9" ht="46.5">
      <c r="A43" s="266">
        <v>20</v>
      </c>
      <c r="B43" s="270" t="s">
        <v>61</v>
      </c>
      <c r="C43" s="266">
        <v>2016</v>
      </c>
      <c r="D43" s="352">
        <v>1000</v>
      </c>
      <c r="E43" s="353">
        <v>0</v>
      </c>
      <c r="F43" s="353"/>
      <c r="G43" s="353"/>
      <c r="H43" s="276" t="s">
        <v>62</v>
      </c>
      <c r="I43" s="270" t="s">
        <v>63</v>
      </c>
    </row>
    <row r="44" spans="1:9" ht="30.75">
      <c r="A44" s="266">
        <v>21</v>
      </c>
      <c r="B44" s="270" t="s">
        <v>147</v>
      </c>
      <c r="C44" s="266">
        <v>2016</v>
      </c>
      <c r="D44" s="352">
        <v>851.481</v>
      </c>
      <c r="E44" s="353">
        <v>851.48</v>
      </c>
      <c r="F44" s="353">
        <v>851.48</v>
      </c>
      <c r="G44" s="353"/>
      <c r="H44" s="276" t="s">
        <v>48</v>
      </c>
      <c r="I44" s="270" t="s">
        <v>64</v>
      </c>
    </row>
    <row r="45" spans="1:9" ht="33" customHeight="1">
      <c r="A45" s="266">
        <v>22</v>
      </c>
      <c r="B45" s="270" t="s">
        <v>65</v>
      </c>
      <c r="C45" s="266">
        <v>2016</v>
      </c>
      <c r="D45" s="352">
        <v>1250.321</v>
      </c>
      <c r="E45" s="353">
        <v>250.32</v>
      </c>
      <c r="F45" s="353">
        <v>250.32</v>
      </c>
      <c r="G45" s="353"/>
      <c r="H45" s="276" t="s">
        <v>66</v>
      </c>
      <c r="I45" s="270" t="s">
        <v>52</v>
      </c>
    </row>
    <row r="46" spans="1:9" ht="54.75" customHeight="1">
      <c r="A46" s="266">
        <v>23</v>
      </c>
      <c r="B46" s="270" t="s">
        <v>67</v>
      </c>
      <c r="C46" s="266">
        <v>2016</v>
      </c>
      <c r="D46" s="352">
        <v>3200</v>
      </c>
      <c r="E46" s="353">
        <v>31094.4</v>
      </c>
      <c r="F46" s="353">
        <v>3680</v>
      </c>
      <c r="G46" s="353">
        <v>27414.4</v>
      </c>
      <c r="H46" s="277"/>
      <c r="I46" s="270" t="s">
        <v>687</v>
      </c>
    </row>
    <row r="47" spans="1:9" ht="62.25">
      <c r="A47" s="266">
        <v>24</v>
      </c>
      <c r="B47" s="270" t="s">
        <v>68</v>
      </c>
      <c r="C47" s="266">
        <v>2016</v>
      </c>
      <c r="D47" s="352">
        <v>1306.166</v>
      </c>
      <c r="E47" s="353">
        <v>806.166</v>
      </c>
      <c r="F47" s="353">
        <v>806.166</v>
      </c>
      <c r="G47" s="353"/>
      <c r="H47" s="276" t="s">
        <v>48</v>
      </c>
      <c r="I47" s="270" t="s">
        <v>69</v>
      </c>
    </row>
    <row r="48" spans="1:9" ht="198.75" customHeight="1">
      <c r="A48" s="266">
        <v>25</v>
      </c>
      <c r="B48" s="270" t="s">
        <v>70</v>
      </c>
      <c r="C48" s="266">
        <v>2016</v>
      </c>
      <c r="D48" s="352">
        <v>1000</v>
      </c>
      <c r="E48" s="353">
        <v>958.1</v>
      </c>
      <c r="F48" s="353">
        <v>958.1</v>
      </c>
      <c r="G48" s="353"/>
      <c r="H48" s="276" t="s">
        <v>71</v>
      </c>
      <c r="I48" s="270" t="s">
        <v>72</v>
      </c>
    </row>
    <row r="49" spans="1:9" ht="62.25">
      <c r="A49" s="266">
        <v>26</v>
      </c>
      <c r="B49" s="270" t="s">
        <v>73</v>
      </c>
      <c r="C49" s="266">
        <v>2016</v>
      </c>
      <c r="D49" s="352">
        <v>700</v>
      </c>
      <c r="E49" s="353">
        <v>700</v>
      </c>
      <c r="F49" s="353">
        <v>700</v>
      </c>
      <c r="G49" s="353"/>
      <c r="H49" s="276" t="s">
        <v>74</v>
      </c>
      <c r="I49" s="270" t="s">
        <v>75</v>
      </c>
    </row>
    <row r="50" spans="1:9" ht="62.25">
      <c r="A50" s="266">
        <v>27</v>
      </c>
      <c r="B50" s="270" t="s">
        <v>148</v>
      </c>
      <c r="C50" s="266">
        <v>2016</v>
      </c>
      <c r="D50" s="352">
        <v>1275.012</v>
      </c>
      <c r="E50" s="353">
        <v>1275.01</v>
      </c>
      <c r="F50" s="353">
        <v>1275.01</v>
      </c>
      <c r="G50" s="353"/>
      <c r="H50" s="277" t="s">
        <v>76</v>
      </c>
      <c r="I50" s="270" t="s">
        <v>202</v>
      </c>
    </row>
    <row r="51" spans="1:9" ht="46.5">
      <c r="A51" s="266">
        <v>28</v>
      </c>
      <c r="B51" s="270" t="s">
        <v>77</v>
      </c>
      <c r="C51" s="266">
        <v>2016</v>
      </c>
      <c r="D51" s="352">
        <v>400</v>
      </c>
      <c r="E51" s="353">
        <v>400</v>
      </c>
      <c r="F51" s="353">
        <v>400</v>
      </c>
      <c r="G51" s="353"/>
      <c r="H51" s="276"/>
      <c r="I51" s="270" t="s">
        <v>78</v>
      </c>
    </row>
    <row r="52" spans="1:9" ht="30.75">
      <c r="A52" s="266">
        <v>29</v>
      </c>
      <c r="B52" s="270" t="s">
        <v>79</v>
      </c>
      <c r="C52" s="266">
        <v>2016</v>
      </c>
      <c r="D52" s="352">
        <v>500</v>
      </c>
      <c r="E52" s="353"/>
      <c r="F52" s="353"/>
      <c r="G52" s="353"/>
      <c r="H52" s="276" t="s">
        <v>48</v>
      </c>
      <c r="I52" s="270" t="s">
        <v>80</v>
      </c>
    </row>
    <row r="53" spans="1:9" ht="15">
      <c r="A53" s="402" t="s">
        <v>54</v>
      </c>
      <c r="B53" s="403"/>
      <c r="C53" s="272"/>
      <c r="D53" s="355">
        <f>D40+D41+D42+D43+D44+D45+D46+D47+D48+D49+D50+D51+D52</f>
        <v>20956.584</v>
      </c>
      <c r="E53" s="355">
        <f>E40+E41+E42+E43+E44+E45+E46+E47+E48+E49+E50+E51+E52</f>
        <v>45601.38</v>
      </c>
      <c r="F53" s="355">
        <f>F40+F41+F42+F43+F44+F45+F46+F47+F48+F49+F50+F51+F52</f>
        <v>18186.98</v>
      </c>
      <c r="G53" s="355">
        <f>G40+G41+G42+G43+G44+G45+G46+G47+G48+G49+G50+G51+G52</f>
        <v>27414.4</v>
      </c>
      <c r="H53" s="280"/>
      <c r="I53" s="279"/>
    </row>
    <row r="54" spans="1:9" ht="15.75">
      <c r="A54" s="404" t="s">
        <v>658</v>
      </c>
      <c r="B54" s="405"/>
      <c r="C54" s="405"/>
      <c r="D54" s="405"/>
      <c r="E54" s="405"/>
      <c r="F54" s="405"/>
      <c r="G54" s="405"/>
      <c r="H54" s="405"/>
      <c r="I54" s="406"/>
    </row>
    <row r="55" spans="1:9" ht="30.75">
      <c r="A55" s="266">
        <v>30</v>
      </c>
      <c r="B55" s="270" t="s">
        <v>81</v>
      </c>
      <c r="C55" s="266">
        <v>2016</v>
      </c>
      <c r="D55" s="352">
        <v>2000</v>
      </c>
      <c r="E55" s="353">
        <v>1000</v>
      </c>
      <c r="F55" s="353">
        <v>1000</v>
      </c>
      <c r="G55" s="353"/>
      <c r="H55" s="276" t="s">
        <v>82</v>
      </c>
      <c r="I55" s="270" t="s">
        <v>83</v>
      </c>
    </row>
    <row r="56" spans="1:9" ht="38.25" customHeight="1">
      <c r="A56" s="266">
        <v>31</v>
      </c>
      <c r="B56" s="270" t="s">
        <v>84</v>
      </c>
      <c r="C56" s="266">
        <v>2016</v>
      </c>
      <c r="D56" s="352">
        <v>700</v>
      </c>
      <c r="E56" s="353">
        <v>0</v>
      </c>
      <c r="F56" s="353"/>
      <c r="G56" s="353"/>
      <c r="H56" s="276" t="s">
        <v>48</v>
      </c>
      <c r="I56" s="270" t="s">
        <v>85</v>
      </c>
    </row>
    <row r="57" spans="1:9" ht="15">
      <c r="A57" s="398" t="s">
        <v>54</v>
      </c>
      <c r="B57" s="399"/>
      <c r="C57" s="266"/>
      <c r="D57" s="355">
        <f>D55+D56</f>
        <v>2700</v>
      </c>
      <c r="E57" s="355">
        <f>E55+E56</f>
        <v>1000</v>
      </c>
      <c r="F57" s="355">
        <f>F55+F56</f>
        <v>1000</v>
      </c>
      <c r="G57" s="355">
        <f>G55+G56</f>
        <v>0</v>
      </c>
      <c r="H57" s="281"/>
      <c r="I57" s="270"/>
    </row>
    <row r="58" spans="1:9" ht="15">
      <c r="A58" s="398" t="s">
        <v>34</v>
      </c>
      <c r="B58" s="400"/>
      <c r="C58" s="266"/>
      <c r="D58" s="355">
        <f>D38+D53+D57</f>
        <v>31276.589</v>
      </c>
      <c r="E58" s="355">
        <f>E38+E53+E57</f>
        <v>50701.384999999995</v>
      </c>
      <c r="F58" s="355">
        <f>F38+F53+F57</f>
        <v>23286.989999999998</v>
      </c>
      <c r="G58" s="355">
        <f>G38+G53+G57</f>
        <v>27414.4</v>
      </c>
      <c r="H58" s="282"/>
      <c r="I58" s="283"/>
    </row>
    <row r="59" spans="1:9" ht="15">
      <c r="A59" s="395" t="s">
        <v>461</v>
      </c>
      <c r="B59" s="396"/>
      <c r="C59" s="396"/>
      <c r="D59" s="396"/>
      <c r="E59" s="396"/>
      <c r="F59" s="396"/>
      <c r="G59" s="396"/>
      <c r="H59" s="396"/>
      <c r="I59" s="397"/>
    </row>
    <row r="60" spans="1:9" ht="15.75">
      <c r="A60" s="404" t="s">
        <v>668</v>
      </c>
      <c r="B60" s="405"/>
      <c r="C60" s="405"/>
      <c r="D60" s="405"/>
      <c r="E60" s="405"/>
      <c r="F60" s="405"/>
      <c r="G60" s="405"/>
      <c r="H60" s="405"/>
      <c r="I60" s="406"/>
    </row>
    <row r="61" spans="1:9" ht="78">
      <c r="A61" s="266">
        <v>32</v>
      </c>
      <c r="B61" s="270" t="s">
        <v>86</v>
      </c>
      <c r="C61" s="266">
        <v>2016</v>
      </c>
      <c r="D61" s="352">
        <v>8636</v>
      </c>
      <c r="E61" s="353">
        <v>700</v>
      </c>
      <c r="F61" s="353">
        <v>700</v>
      </c>
      <c r="G61" s="353"/>
      <c r="H61" s="276" t="s">
        <v>87</v>
      </c>
      <c r="I61" s="270" t="s">
        <v>88</v>
      </c>
    </row>
    <row r="62" spans="1:9" ht="30.75">
      <c r="A62" s="266">
        <v>33</v>
      </c>
      <c r="B62" s="270" t="s">
        <v>89</v>
      </c>
      <c r="C62" s="266">
        <v>2016</v>
      </c>
      <c r="D62" s="352">
        <v>1500</v>
      </c>
      <c r="E62" s="353"/>
      <c r="F62" s="353"/>
      <c r="G62" s="353"/>
      <c r="H62" s="276" t="s">
        <v>82</v>
      </c>
      <c r="I62" s="270" t="s">
        <v>90</v>
      </c>
    </row>
    <row r="63" spans="1:9" ht="62.25">
      <c r="A63" s="266">
        <v>34</v>
      </c>
      <c r="B63" s="270" t="s">
        <v>91</v>
      </c>
      <c r="C63" s="266">
        <v>2016</v>
      </c>
      <c r="D63" s="352">
        <v>2500</v>
      </c>
      <c r="E63" s="353"/>
      <c r="F63" s="353"/>
      <c r="G63" s="353"/>
      <c r="H63" s="276" t="s">
        <v>92</v>
      </c>
      <c r="I63" s="270" t="s">
        <v>93</v>
      </c>
    </row>
    <row r="64" spans="1:9" ht="15">
      <c r="A64" s="398" t="s">
        <v>54</v>
      </c>
      <c r="B64" s="399"/>
      <c r="C64" s="266"/>
      <c r="D64" s="354">
        <f>D61+D62+D63</f>
        <v>12636</v>
      </c>
      <c r="E64" s="354">
        <f>E61+E62+E63</f>
        <v>700</v>
      </c>
      <c r="F64" s="354">
        <f>F61+F62+F63</f>
        <v>700</v>
      </c>
      <c r="G64" s="354">
        <f>G61+G62+G63</f>
        <v>0</v>
      </c>
      <c r="H64" s="273"/>
      <c r="I64" s="270"/>
    </row>
    <row r="65" spans="1:9" ht="15">
      <c r="A65" s="398" t="s">
        <v>34</v>
      </c>
      <c r="B65" s="400"/>
      <c r="C65" s="266"/>
      <c r="D65" s="354">
        <f>D64</f>
        <v>12636</v>
      </c>
      <c r="E65" s="354">
        <f>E64</f>
        <v>700</v>
      </c>
      <c r="F65" s="354">
        <f>F64</f>
        <v>700</v>
      </c>
      <c r="G65" s="354">
        <f>G64</f>
        <v>0</v>
      </c>
      <c r="H65" s="273"/>
      <c r="I65" s="270"/>
    </row>
    <row r="66" spans="1:9" ht="15">
      <c r="A66" s="395" t="s">
        <v>655</v>
      </c>
      <c r="B66" s="396"/>
      <c r="C66" s="396"/>
      <c r="D66" s="396"/>
      <c r="E66" s="396"/>
      <c r="F66" s="396"/>
      <c r="G66" s="396"/>
      <c r="H66" s="396"/>
      <c r="I66" s="397"/>
    </row>
    <row r="67" spans="1:9" ht="15.75">
      <c r="A67" s="404"/>
      <c r="B67" s="405"/>
      <c r="C67" s="405"/>
      <c r="D67" s="405"/>
      <c r="E67" s="405"/>
      <c r="F67" s="405"/>
      <c r="G67" s="405"/>
      <c r="H67" s="405"/>
      <c r="I67" s="406"/>
    </row>
    <row r="68" spans="1:9" ht="30.75">
      <c r="A68" s="266">
        <v>35</v>
      </c>
      <c r="B68" s="268" t="s">
        <v>94</v>
      </c>
      <c r="C68" s="266">
        <v>2016</v>
      </c>
      <c r="D68" s="352">
        <v>196670</v>
      </c>
      <c r="E68" s="353">
        <v>150</v>
      </c>
      <c r="F68" s="352">
        <v>150</v>
      </c>
      <c r="G68" s="352"/>
      <c r="H68" s="266"/>
      <c r="I68" s="270" t="s">
        <v>95</v>
      </c>
    </row>
    <row r="69" spans="1:9" ht="30.75">
      <c r="A69" s="266">
        <v>36</v>
      </c>
      <c r="B69" s="268" t="s">
        <v>96</v>
      </c>
      <c r="C69" s="266">
        <v>2016</v>
      </c>
      <c r="D69" s="352">
        <v>62372.9</v>
      </c>
      <c r="E69" s="353">
        <v>0</v>
      </c>
      <c r="F69" s="352"/>
      <c r="G69" s="352"/>
      <c r="H69" s="284" t="s">
        <v>97</v>
      </c>
      <c r="I69" s="270" t="s">
        <v>98</v>
      </c>
    </row>
    <row r="70" spans="1:9" ht="30.75">
      <c r="A70" s="266">
        <v>37</v>
      </c>
      <c r="B70" s="268" t="s">
        <v>99</v>
      </c>
      <c r="C70" s="266">
        <v>2016</v>
      </c>
      <c r="D70" s="352">
        <v>202711.8</v>
      </c>
      <c r="E70" s="353">
        <v>0</v>
      </c>
      <c r="F70" s="352"/>
      <c r="G70" s="352"/>
      <c r="H70" s="284" t="s">
        <v>97</v>
      </c>
      <c r="I70" s="270" t="s">
        <v>100</v>
      </c>
    </row>
    <row r="71" spans="1:9" ht="30.75">
      <c r="A71" s="266">
        <v>38</v>
      </c>
      <c r="B71" s="268" t="s">
        <v>101</v>
      </c>
      <c r="C71" s="266">
        <v>2016</v>
      </c>
      <c r="D71" s="352">
        <v>39496.7</v>
      </c>
      <c r="E71" s="353">
        <v>0</v>
      </c>
      <c r="F71" s="352"/>
      <c r="G71" s="352"/>
      <c r="H71" s="284" t="s">
        <v>97</v>
      </c>
      <c r="I71" s="270" t="s">
        <v>100</v>
      </c>
    </row>
    <row r="72" spans="1:9" ht="15">
      <c r="A72" s="398" t="s">
        <v>34</v>
      </c>
      <c r="B72" s="400"/>
      <c r="C72" s="266"/>
      <c r="D72" s="354">
        <f>D68+D69+D70+D71</f>
        <v>501251.39999999997</v>
      </c>
      <c r="E72" s="354">
        <f>E68+E69+E70+E71</f>
        <v>150</v>
      </c>
      <c r="F72" s="354">
        <f>F68+F69+F70+F71</f>
        <v>150</v>
      </c>
      <c r="G72" s="354">
        <f>G68+G69+G70+G71</f>
        <v>0</v>
      </c>
      <c r="H72" s="273"/>
      <c r="I72" s="270"/>
    </row>
    <row r="73" spans="1:9" ht="15">
      <c r="A73" s="395" t="s">
        <v>618</v>
      </c>
      <c r="B73" s="396"/>
      <c r="C73" s="396"/>
      <c r="D73" s="396"/>
      <c r="E73" s="396"/>
      <c r="F73" s="396"/>
      <c r="G73" s="396"/>
      <c r="H73" s="396"/>
      <c r="I73" s="397"/>
    </row>
    <row r="74" spans="1:9" ht="30.75">
      <c r="A74" s="266">
        <v>39</v>
      </c>
      <c r="B74" s="285" t="s">
        <v>70</v>
      </c>
      <c r="C74" s="266">
        <v>2016</v>
      </c>
      <c r="D74" s="352">
        <v>16633.9</v>
      </c>
      <c r="E74" s="353">
        <v>16633.9</v>
      </c>
      <c r="F74" s="352">
        <v>16633.9</v>
      </c>
      <c r="G74" s="352"/>
      <c r="H74" s="284"/>
      <c r="I74" s="270" t="s">
        <v>102</v>
      </c>
    </row>
    <row r="75" spans="1:9" ht="15">
      <c r="A75" s="266">
        <v>40</v>
      </c>
      <c r="B75" s="270" t="s">
        <v>149</v>
      </c>
      <c r="C75" s="266">
        <v>2016</v>
      </c>
      <c r="D75" s="352">
        <v>175.6</v>
      </c>
      <c r="E75" s="353">
        <v>175.6</v>
      </c>
      <c r="F75" s="352">
        <v>175.6</v>
      </c>
      <c r="G75" s="352"/>
      <c r="H75" s="284"/>
      <c r="I75" s="270" t="s">
        <v>102</v>
      </c>
    </row>
    <row r="76" spans="1:9" ht="46.5">
      <c r="A76" s="266">
        <v>41</v>
      </c>
      <c r="B76" s="270" t="s">
        <v>146</v>
      </c>
      <c r="C76" s="266">
        <v>2016</v>
      </c>
      <c r="D76" s="352">
        <v>2579.6</v>
      </c>
      <c r="E76" s="353">
        <v>2579.6</v>
      </c>
      <c r="F76" s="352">
        <v>2579.6</v>
      </c>
      <c r="G76" s="352"/>
      <c r="H76" s="284"/>
      <c r="I76" s="270" t="s">
        <v>102</v>
      </c>
    </row>
    <row r="77" spans="1:9" ht="15">
      <c r="A77" s="398" t="s">
        <v>103</v>
      </c>
      <c r="B77" s="400"/>
      <c r="C77" s="266"/>
      <c r="D77" s="354">
        <f>D74+D75+D76</f>
        <v>19389.1</v>
      </c>
      <c r="E77" s="354">
        <f>E74+E75+E76</f>
        <v>19389.1</v>
      </c>
      <c r="F77" s="354">
        <f>F74+F75+F76</f>
        <v>19389.1</v>
      </c>
      <c r="G77" s="354">
        <f>G74+G75+G76</f>
        <v>0</v>
      </c>
      <c r="H77" s="273"/>
      <c r="I77" s="270"/>
    </row>
    <row r="78" spans="1:9" ht="15">
      <c r="A78" s="402" t="s">
        <v>104</v>
      </c>
      <c r="B78" s="403"/>
      <c r="C78" s="271">
        <v>0</v>
      </c>
      <c r="D78" s="354">
        <f>D21+D26+D58+D65+D72+D77</f>
        <v>571133.0889999999</v>
      </c>
      <c r="E78" s="354">
        <f>E21+E26+E58+E65+E72+E77</f>
        <v>84723.07499999998</v>
      </c>
      <c r="F78" s="354">
        <f>F21+F26+F58+F65+F72+F77</f>
        <v>46363.67999999999</v>
      </c>
      <c r="G78" s="354">
        <f>G21+G26+G58+G65+G72+G77</f>
        <v>38359.4</v>
      </c>
      <c r="H78" s="286"/>
      <c r="I78" s="287"/>
    </row>
    <row r="81" spans="2:5" ht="18">
      <c r="B81" s="401" t="s">
        <v>201</v>
      </c>
      <c r="C81" s="401"/>
      <c r="D81" s="401"/>
      <c r="E81" s="401"/>
    </row>
  </sheetData>
  <sheetProtection/>
  <mergeCells count="37">
    <mergeCell ref="A23:I23"/>
    <mergeCell ref="A8:I8"/>
    <mergeCell ref="E9:F9"/>
    <mergeCell ref="A10:A11"/>
    <mergeCell ref="B10:B11"/>
    <mergeCell ref="C10:C11"/>
    <mergeCell ref="D10:D11"/>
    <mergeCell ref="A54:I54"/>
    <mergeCell ref="E10:E11"/>
    <mergeCell ref="F10:G10"/>
    <mergeCell ref="A12:I12"/>
    <mergeCell ref="A13:I13"/>
    <mergeCell ref="A20:B20"/>
    <mergeCell ref="A21:B21"/>
    <mergeCell ref="H10:H11"/>
    <mergeCell ref="I10:I11"/>
    <mergeCell ref="A22:I22"/>
    <mergeCell ref="A72:B72"/>
    <mergeCell ref="A59:I59"/>
    <mergeCell ref="A60:I60"/>
    <mergeCell ref="A25:B25"/>
    <mergeCell ref="A26:B26"/>
    <mergeCell ref="A27:I27"/>
    <mergeCell ref="A28:I28"/>
    <mergeCell ref="A38:B38"/>
    <mergeCell ref="A39:I39"/>
    <mergeCell ref="A53:B53"/>
    <mergeCell ref="A73:I73"/>
    <mergeCell ref="A57:B57"/>
    <mergeCell ref="A58:B58"/>
    <mergeCell ref="B81:E81"/>
    <mergeCell ref="A77:B77"/>
    <mergeCell ref="A78:B78"/>
    <mergeCell ref="A64:B64"/>
    <mergeCell ref="A65:B65"/>
    <mergeCell ref="A66:I66"/>
    <mergeCell ref="A67:I67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8" sqref="A8"/>
    </sheetView>
  </sheetViews>
  <sheetFormatPr defaultColWidth="10.140625" defaultRowHeight="15"/>
  <cols>
    <col min="1" max="1" width="80.7109375" style="172" customWidth="1"/>
    <col min="2" max="2" width="17.140625" style="215" customWidth="1"/>
    <col min="3" max="16384" width="10.140625" style="160" customWidth="1"/>
  </cols>
  <sheetData>
    <row r="1" spans="1:2" ht="15">
      <c r="A1" s="158"/>
      <c r="B1" s="159" t="s">
        <v>493</v>
      </c>
    </row>
    <row r="2" spans="1:2" ht="15">
      <c r="A2" s="161"/>
      <c r="B2" s="159" t="s">
        <v>492</v>
      </c>
    </row>
    <row r="3" spans="1:2" ht="15">
      <c r="A3" s="161"/>
      <c r="B3" s="63" t="s">
        <v>642</v>
      </c>
    </row>
    <row r="4" spans="1:2" ht="15">
      <c r="A4" s="161"/>
      <c r="B4" s="63" t="s">
        <v>410</v>
      </c>
    </row>
    <row r="5" spans="1:2" ht="15">
      <c r="A5" s="161"/>
      <c r="B5" s="63" t="s">
        <v>689</v>
      </c>
    </row>
    <row r="6" spans="1:2" ht="15">
      <c r="A6" s="161"/>
      <c r="B6" s="159" t="s">
        <v>673</v>
      </c>
    </row>
    <row r="7" spans="1:2" ht="15">
      <c r="A7" s="161"/>
      <c r="B7" s="213"/>
    </row>
    <row r="8" spans="1:2" ht="62.25">
      <c r="A8" s="162" t="s">
        <v>674</v>
      </c>
      <c r="B8" s="214"/>
    </row>
    <row r="9" ht="15">
      <c r="A9" s="158"/>
    </row>
    <row r="10" ht="15">
      <c r="A10" s="158"/>
    </row>
    <row r="11" spans="1:2" ht="30.75">
      <c r="A11" s="163" t="s">
        <v>491</v>
      </c>
      <c r="B11" s="216" t="s">
        <v>675</v>
      </c>
    </row>
    <row r="12" spans="1:2" ht="15">
      <c r="A12" s="164">
        <v>1</v>
      </c>
      <c r="B12" s="217">
        <v>2</v>
      </c>
    </row>
    <row r="13" spans="1:2" ht="15">
      <c r="A13" s="165" t="s">
        <v>670</v>
      </c>
      <c r="B13" s="218">
        <v>41000</v>
      </c>
    </row>
    <row r="14" spans="1:2" ht="30.75">
      <c r="A14" s="165" t="s">
        <v>676</v>
      </c>
      <c r="B14" s="218">
        <v>106388.4</v>
      </c>
    </row>
    <row r="15" spans="1:2" s="167" customFormat="1" ht="15">
      <c r="A15" s="166" t="s">
        <v>677</v>
      </c>
      <c r="B15" s="219">
        <v>147388.4</v>
      </c>
    </row>
    <row r="16" spans="1:2" ht="30.75">
      <c r="A16" s="168" t="s">
        <v>671</v>
      </c>
      <c r="B16" s="218">
        <v>200</v>
      </c>
    </row>
    <row r="17" spans="1:2" ht="30.75">
      <c r="A17" s="168" t="s">
        <v>669</v>
      </c>
      <c r="B17" s="218">
        <v>200</v>
      </c>
    </row>
    <row r="18" spans="1:2" ht="30.75">
      <c r="A18" s="168" t="s">
        <v>678</v>
      </c>
      <c r="B18" s="218">
        <v>16657.70000000001</v>
      </c>
    </row>
    <row r="19" spans="1:2" ht="46.5">
      <c r="A19" s="169" t="s">
        <v>679</v>
      </c>
      <c r="B19" s="218">
        <v>2070.8</v>
      </c>
    </row>
    <row r="20" spans="1:2" ht="46.5">
      <c r="A20" s="170" t="s">
        <v>665</v>
      </c>
      <c r="B20" s="218">
        <v>6840.1</v>
      </c>
    </row>
    <row r="21" spans="1:2" ht="30.75">
      <c r="A21" s="170" t="s">
        <v>396</v>
      </c>
      <c r="B21" s="218">
        <v>1570.6</v>
      </c>
    </row>
    <row r="22" spans="1:2" ht="46.5">
      <c r="A22" s="170" t="s">
        <v>409</v>
      </c>
      <c r="B22" s="218">
        <v>2074.8</v>
      </c>
    </row>
    <row r="23" spans="1:2" ht="30.75">
      <c r="A23" s="170" t="s">
        <v>383</v>
      </c>
      <c r="B23" s="218">
        <v>260.2</v>
      </c>
    </row>
    <row r="24" spans="1:2" s="167" customFormat="1" ht="30.75">
      <c r="A24" s="168" t="s">
        <v>680</v>
      </c>
      <c r="B24" s="218">
        <v>1363</v>
      </c>
    </row>
    <row r="25" spans="1:2" s="167" customFormat="1" ht="30.75" hidden="1">
      <c r="A25" s="168" t="s">
        <v>411</v>
      </c>
      <c r="B25" s="218">
        <v>0</v>
      </c>
    </row>
    <row r="26" spans="1:2" s="167" customFormat="1" ht="30.75">
      <c r="A26" s="168" t="s">
        <v>374</v>
      </c>
      <c r="B26" s="218">
        <v>1975.8000000000002</v>
      </c>
    </row>
    <row r="27" spans="1:2" s="167" customFormat="1" ht="62.25">
      <c r="A27" s="168" t="s">
        <v>681</v>
      </c>
      <c r="B27" s="218">
        <v>505.9</v>
      </c>
    </row>
    <row r="28" spans="1:2" s="167" customFormat="1" ht="30.75" hidden="1">
      <c r="A28" s="168" t="s">
        <v>682</v>
      </c>
      <c r="B28" s="218"/>
    </row>
    <row r="29" spans="1:2" s="167" customFormat="1" ht="46.5">
      <c r="A29" s="212" t="s">
        <v>375</v>
      </c>
      <c r="B29" s="218">
        <v>8811.4</v>
      </c>
    </row>
    <row r="30" spans="1:2" s="167" customFormat="1" ht="30.75">
      <c r="A30" s="212" t="s">
        <v>376</v>
      </c>
      <c r="B30" s="218">
        <v>5000</v>
      </c>
    </row>
    <row r="31" spans="1:2" s="235" customFormat="1" ht="114" customHeight="1">
      <c r="A31" s="169" t="s">
        <v>382</v>
      </c>
      <c r="B31" s="218">
        <v>1000</v>
      </c>
    </row>
    <row r="32" spans="1:2" s="235" customFormat="1" ht="51" customHeight="1">
      <c r="A32" s="169" t="s">
        <v>122</v>
      </c>
      <c r="B32" s="218">
        <v>500</v>
      </c>
    </row>
    <row r="33" spans="1:2" s="235" customFormat="1" ht="51" customHeight="1">
      <c r="A33" s="169" t="s">
        <v>126</v>
      </c>
      <c r="B33" s="218">
        <v>5400</v>
      </c>
    </row>
    <row r="34" spans="1:2" ht="15">
      <c r="A34" s="166" t="s">
        <v>381</v>
      </c>
      <c r="B34" s="219">
        <v>54430.30000000002</v>
      </c>
    </row>
    <row r="35" spans="1:2" ht="15">
      <c r="A35" s="171" t="s">
        <v>683</v>
      </c>
      <c r="B35" s="220">
        <v>201818.7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5">
      <selection activeCell="G22" sqref="G22"/>
    </sheetView>
  </sheetViews>
  <sheetFormatPr defaultColWidth="8.7109375" defaultRowHeight="15"/>
  <cols>
    <col min="1" max="1" width="58.8515625" style="246" customWidth="1"/>
    <col min="2" max="2" width="14.421875" style="246" customWidth="1"/>
    <col min="3" max="16384" width="8.7109375" style="246" customWidth="1"/>
  </cols>
  <sheetData>
    <row r="1" spans="1:3" s="55" customFormat="1" ht="15" customHeight="1">
      <c r="A1" s="418" t="s">
        <v>493</v>
      </c>
      <c r="B1" s="418"/>
      <c r="C1" s="245"/>
    </row>
    <row r="2" spans="1:3" s="55" customFormat="1" ht="15" customHeight="1">
      <c r="A2" s="419" t="s">
        <v>492</v>
      </c>
      <c r="B2" s="419"/>
      <c r="C2" s="56"/>
    </row>
    <row r="3" spans="1:3" s="55" customFormat="1" ht="15" customHeight="1">
      <c r="A3" s="419" t="s">
        <v>642</v>
      </c>
      <c r="B3" s="419"/>
      <c r="C3" s="56"/>
    </row>
    <row r="4" spans="1:3" s="55" customFormat="1" ht="15" customHeight="1">
      <c r="A4" s="62"/>
      <c r="B4" s="4" t="s">
        <v>410</v>
      </c>
      <c r="C4" s="56"/>
    </row>
    <row r="5" spans="1:3" s="55" customFormat="1" ht="15" customHeight="1">
      <c r="A5" s="62"/>
      <c r="B5" s="4" t="s">
        <v>108</v>
      </c>
      <c r="C5" s="56"/>
    </row>
    <row r="6" spans="1:3" s="55" customFormat="1" ht="15" customHeight="1">
      <c r="A6" s="419" t="s">
        <v>105</v>
      </c>
      <c r="B6" s="419"/>
      <c r="C6" s="56"/>
    </row>
    <row r="8" spans="1:2" ht="78" customHeight="1">
      <c r="A8" s="417" t="s">
        <v>106</v>
      </c>
      <c r="B8" s="417"/>
    </row>
    <row r="11" spans="1:2" s="249" customFormat="1" ht="39" customHeight="1">
      <c r="A11" s="247" t="s">
        <v>397</v>
      </c>
      <c r="B11" s="248" t="s">
        <v>398</v>
      </c>
    </row>
    <row r="12" spans="1:2" s="249" customFormat="1" ht="39" customHeight="1" hidden="1">
      <c r="A12" s="247"/>
      <c r="B12" s="248"/>
    </row>
    <row r="13" spans="1:2" s="249" customFormat="1" ht="39" customHeight="1" hidden="1">
      <c r="A13" s="247"/>
      <c r="B13" s="248"/>
    </row>
    <row r="14" spans="1:2" s="249" customFormat="1" ht="39" customHeight="1" hidden="1">
      <c r="A14" s="250"/>
      <c r="B14" s="248"/>
    </row>
    <row r="15" spans="1:2" ht="18" hidden="1">
      <c r="A15" s="250" t="s">
        <v>0</v>
      </c>
      <c r="B15" s="251"/>
    </row>
    <row r="16" spans="1:2" ht="36">
      <c r="A16" s="250" t="s">
        <v>123</v>
      </c>
      <c r="B16" s="251">
        <f>368+195.5</f>
        <v>563.5</v>
      </c>
    </row>
    <row r="17" spans="1:2" ht="36">
      <c r="A17" s="250" t="s">
        <v>1</v>
      </c>
      <c r="B17" s="251">
        <v>140</v>
      </c>
    </row>
    <row r="18" spans="1:2" ht="36" hidden="1">
      <c r="A18" s="250" t="s">
        <v>1</v>
      </c>
      <c r="B18" s="251"/>
    </row>
    <row r="19" spans="1:2" ht="36" hidden="1">
      <c r="A19" s="250" t="s">
        <v>1</v>
      </c>
      <c r="B19" s="251">
        <v>0</v>
      </c>
    </row>
    <row r="20" spans="1:2" ht="36" hidden="1">
      <c r="A20" s="250" t="s">
        <v>1</v>
      </c>
      <c r="B20" s="251"/>
    </row>
    <row r="21" spans="1:2" ht="36" hidden="1">
      <c r="A21" s="250" t="s">
        <v>1</v>
      </c>
      <c r="B21" s="251"/>
    </row>
    <row r="22" spans="1:2" ht="36">
      <c r="A22" s="250" t="s">
        <v>124</v>
      </c>
      <c r="B22" s="251">
        <v>362.3</v>
      </c>
    </row>
    <row r="23" spans="1:2" ht="36">
      <c r="A23" s="250" t="s">
        <v>109</v>
      </c>
      <c r="B23" s="251">
        <f>215+440+350</f>
        <v>1005</v>
      </c>
    </row>
    <row r="24" spans="1:2" ht="18">
      <c r="A24" s="288" t="s">
        <v>2</v>
      </c>
      <c r="B24" s="252">
        <f>B15+B17+B18+B19+B23+B16+B22</f>
        <v>2070.8</v>
      </c>
    </row>
  </sheetData>
  <sheetProtection/>
  <mergeCells count="5">
    <mergeCell ref="A8:B8"/>
    <mergeCell ref="A1:B1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Sovet2</cp:lastModifiedBy>
  <cp:lastPrinted>2016-12-12T11:29:36Z</cp:lastPrinted>
  <dcterms:created xsi:type="dcterms:W3CDTF">2013-10-22T11:59:53Z</dcterms:created>
  <dcterms:modified xsi:type="dcterms:W3CDTF">2016-12-15T14:26:20Z</dcterms:modified>
  <cp:category/>
  <cp:version/>
  <cp:contentType/>
  <cp:contentStatus/>
</cp:coreProperties>
</file>