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0" yWindow="370" windowWidth="14480" windowHeight="7260" tabRatio="872" activeTab="6"/>
  </bookViews>
  <sheets>
    <sheet name="Пр. 1  Источники" sheetId="1" r:id="rId1"/>
    <sheet name="Пр.2. Доходы" sheetId="2" r:id="rId2"/>
    <sheet name="Пр.3 ФП" sheetId="3" r:id="rId3"/>
    <sheet name="Пр.5 Раз.,Подразд" sheetId="4" r:id="rId4"/>
    <sheet name="Пр.6 по прогр.." sheetId="5" r:id="rId5"/>
    <sheet name="Пр.7 Р.П. ЦС. ВР" sheetId="6" r:id="rId6"/>
    <sheet name="Пр.9 Ведомст.стр." sheetId="7" r:id="rId7"/>
  </sheets>
  <externalReferences>
    <externalReference r:id="rId10"/>
  </externalReferences>
  <definedNames>
    <definedName name="_xlnm._FilterDatabase" localSheetId="5" hidden="1">'Пр.7 Р.П. ЦС. ВР'!$A$10:$E$321</definedName>
    <definedName name="_xlnm._FilterDatabase" localSheetId="6" hidden="1">'Пр.9 Ведомст.стр.'!$A$10:$F$322</definedName>
    <definedName name="_xlnm.Print_Titles" localSheetId="3">'Пр.5 Раз.,Подразд'!$10:$11</definedName>
    <definedName name="_xlnm.Print_Area" localSheetId="5">'Пр.7 Р.П. ЦС. ВР'!$A$1:$F$324</definedName>
    <definedName name="_xlnm.Print_Area" localSheetId="6">'Пр.9 Ведомст.стр.'!$A$1:$G$325</definedName>
  </definedNames>
  <calcPr fullCalcOnLoad="1"/>
</workbook>
</file>

<file path=xl/comments3.xml><?xml version="1.0" encoding="utf-8"?>
<comments xmlns="http://schemas.openxmlformats.org/spreadsheetml/2006/main">
  <authors>
    <author>Кравцова</author>
  </authors>
  <commentList>
    <comment ref="C53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comments6.xml><?xml version="1.0" encoding="utf-8"?>
<comments xmlns="http://schemas.openxmlformats.org/spreadsheetml/2006/main">
  <authors>
    <author>Кравцова</author>
    <author>Елена Кравцова</author>
  </authors>
  <commentList>
    <comment ref="E273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E272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E215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E125" authorId="1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</commentList>
</comments>
</file>

<file path=xl/comments7.xml><?xml version="1.0" encoding="utf-8"?>
<comments xmlns="http://schemas.openxmlformats.org/spreadsheetml/2006/main">
  <authors>
    <author>Елена Кравцова</author>
    <author>Кравцова</author>
  </authors>
  <commentList>
    <comment ref="F126" authorId="0">
      <text>
        <r>
          <rPr>
            <b/>
            <sz val="9"/>
            <rFont val="Tahoma"/>
            <family val="2"/>
          </rPr>
          <t>Елена Кравцова:</t>
        </r>
        <r>
          <rPr>
            <sz val="9"/>
            <rFont val="Tahoma"/>
            <family val="2"/>
          </rPr>
          <t xml:space="preserve">
автостоянка
</t>
        </r>
      </text>
    </comment>
    <comment ref="F21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73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F274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sharedStrings.xml><?xml version="1.0" encoding="utf-8"?>
<sst xmlns="http://schemas.openxmlformats.org/spreadsheetml/2006/main" count="3131" uniqueCount="571">
  <si>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</si>
  <si>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</si>
  <si>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</si>
  <si>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</si>
  <si>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</si>
  <si>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</si>
  <si>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</si>
  <si>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</si>
  <si>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</si>
  <si>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</si>
  <si>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</si>
  <si>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</si>
  <si>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</si>
  <si>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</si>
  <si>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</si>
  <si>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</si>
  <si>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</si>
  <si>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</si>
  <si>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</si>
  <si>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</si>
  <si>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</si>
  <si>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</si>
  <si>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</si>
  <si>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</si>
  <si>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</si>
  <si>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</si>
  <si>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</si>
  <si>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</si>
  <si>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</si>
  <si>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</si>
  <si>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</si>
  <si>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</si>
  <si>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</si>
  <si>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</si>
  <si>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</si>
  <si>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</si>
  <si>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</si>
  <si>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</si>
  <si>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</si>
  <si>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</si>
  <si>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</si>
  <si>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</si>
  <si>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</si>
  <si>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</si>
  <si>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</si>
  <si>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</si>
  <si>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</si>
  <si>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</si>
  <si>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</si>
  <si>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</si>
  <si>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</si>
  <si>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</si>
  <si>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</si>
  <si>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</si>
  <si>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</si>
  <si>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</si>
  <si>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</si>
  <si>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</si>
  <si>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</si>
  <si>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</si>
  <si>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</si>
  <si>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</si>
  <si>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</si>
  <si>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</si>
  <si>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</si>
  <si>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</si>
  <si>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</si>
  <si>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</si>
  <si>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68 9 1041</t>
  </si>
  <si>
    <t>Устройство спортивной площадки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</si>
  <si>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</si>
  <si>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</si>
  <si>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</si>
  <si>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</si>
  <si>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</si>
  <si>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</si>
  <si>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</si>
  <si>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</si>
  <si>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>01 3 7026</t>
  </si>
  <si>
    <t>Устройство спортивной площадки(ВМР)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</si>
  <si>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</si>
  <si>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</si>
  <si>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</si>
  <si>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</si>
  <si>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</si>
  <si>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</si>
  <si>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</si>
  <si>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</si>
  <si>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</si>
  <si>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</si>
  <si>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</si>
  <si>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</si>
  <si>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</si>
  <si>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</si>
  <si>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</si>
  <si>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Приобретение в лизинг экскаватора-погрузчика за счет средств областного бюджета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</si>
  <si>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</si>
  <si>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</si>
  <si>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</si>
  <si>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</si>
  <si>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</si>
  <si>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</si>
  <si>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</si>
  <si>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</si>
  <si>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</si>
  <si>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</si>
  <si>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</si>
  <si>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</si>
  <si>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</si>
  <si>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Мероприятия по обеспечению сноса  расселяемых аварийных домов, сараев в рамках  непрограммных расходов органов местного самоуправления</t>
  </si>
  <si>
    <t>68 9 1020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</si>
  <si>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</si>
  <si>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Мероприятия по проектным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</si>
  <si>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</si>
  <si>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</si>
  <si>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2015 год</t>
  </si>
  <si>
    <t>Ведомственная структура расходов МО Новоладожского городского поселения  на 2015 год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</si>
  <si>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</si>
  <si>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</si>
  <si>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</si>
  <si>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</si>
  <si>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</si>
  <si>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</si>
  <si>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</si>
  <si>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</si>
  <si>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</si>
  <si>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</si>
  <si>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</si>
  <si>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</si>
  <si>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</si>
  <si>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</si>
  <si>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</si>
  <si>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</si>
  <si>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</si>
  <si>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01 3 1043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</si>
  <si>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</si>
  <si>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</si>
  <si>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 xml:space="preserve">(приложение 9) 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</si>
  <si>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</si>
  <si>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непрогр.</t>
  </si>
  <si>
    <t>прогр</t>
  </si>
  <si>
    <t>67 3 4004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</si>
  <si>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</si>
  <si>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</si>
  <si>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Межбюджетные трансферты на обеспечение
функционирования контрольно-счетного органа</t>
  </si>
  <si>
    <t xml:space="preserve">Иные межбюджетные трансферты
</t>
  </si>
  <si>
    <t>09 0 0000</t>
  </si>
  <si>
    <t>Муниципальная программа "Развитие малого и среднего предпринимательства в Новоладожском городском поселении на 2015-2020 годы"</t>
  </si>
  <si>
    <t>09 1 1044</t>
  </si>
  <si>
    <t>Поддержка малого и среднего препринимательства</t>
  </si>
  <si>
    <t>01 3 6002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</si>
  <si>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 (ВМР)</t>
  </si>
  <si>
    <t>Обслуживание детских и спортивных площадок на территории МО Новоладожское городское поселение</t>
  </si>
  <si>
    <t>68 9 1045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</si>
  <si>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</si>
  <si>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09 1 0000</t>
  </si>
  <si>
    <t>Подпрограмма "Развитие малого и среднего предпринимательства в Новоладожском городском поселении " муниципальной программы "Развитие малого и среднего предпринимательства в Новоладожском городском поселении на 2015-2020 годы"</t>
  </si>
  <si>
    <t>68 9 1046</t>
  </si>
  <si>
    <t>Мероприятия, направленные на безаварийную работу объектов водоснабжения и водоотведения (ВМР)</t>
  </si>
  <si>
    <t>10 0 0000</t>
  </si>
  <si>
    <t>10 1 0000</t>
  </si>
  <si>
    <t>10 1 1047</t>
  </si>
  <si>
    <t xml:space="preserve"> Муниципальная программа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</si>
  <si>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Подпрограмма "Реализация иннициатив граждан  на части террирории МО Новоладожского городского поселения " муниципальной программы  "Создание условий для эффективного выполнения органами местного самоуправления МО Новоладожское городское поселение своих полномочий на 2015 год"</t>
  </si>
  <si>
    <t>68 9 0017</t>
  </si>
  <si>
    <t xml:space="preserve">Предоставление муниципальным бюджетным учреждениям субсидий  в рамках  непрограммных расходов органов местного самоуправления </t>
  </si>
  <si>
    <t>03 2 0017</t>
  </si>
  <si>
    <t>Предоставление муниципальным бюджетным учреждениям субсидий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</si>
  <si>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02 1 0017</t>
  </si>
  <si>
    <t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</si>
  <si>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Оказанием услуг средствами массовой информации органам местного самоуправления МО Новоладожское городское поселение  в рамках непрограммных расходов органов местного самоуправления</t>
  </si>
  <si>
    <t>Субсидии бюджетным учреждениям</t>
  </si>
  <si>
    <t xml:space="preserve">Предоставление муниципальным бюджетным учреждениям субсидий  в рамках  в рамках подпрограммы  "Организация благоустройства  на территории Новоладожского городского поселения " </t>
  </si>
  <si>
    <t>(приложение 1)</t>
  </si>
  <si>
    <t>Источники внутреннего финансирования дефицита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</si>
  <si>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код бюджетной</t>
  </si>
  <si>
    <t>НАИМЕНОВАНИЕ</t>
  </si>
  <si>
    <t>сумма</t>
  </si>
  <si>
    <t>классификации</t>
  </si>
  <si>
    <t>(тыс.руб.)</t>
  </si>
  <si>
    <t>000 01 02 00 00 00 0000 710</t>
  </si>
  <si>
    <t>Кредиты кредитных организаций в валюте Российской Федерации</t>
  </si>
  <si>
    <t>000 01 02 00 0000 0000 710</t>
  </si>
  <si>
    <t>Получение кредитов от кредитных организаций бюджетами поселений в валюте Российскй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</si>
  <si>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</si>
  <si>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</si>
  <si>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</si>
  <si>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 поселений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</si>
  <si>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</si>
  <si>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</si>
  <si>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</si>
  <si>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</si>
  <si>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</si>
  <si>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</si>
  <si>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</si>
  <si>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</si>
  <si>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</si>
  <si>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</si>
  <si>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</si>
  <si>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бюджетов поселений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</si>
  <si>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</si>
  <si>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</si>
  <si>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</si>
  <si>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</si>
  <si>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</si>
  <si>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  </t>
  </si>
  <si>
    <t>(приложение 2)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</si>
  <si>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</si>
  <si>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</si>
  <si>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</si>
  <si>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</si>
  <si>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</si>
  <si>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</si>
  <si>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</si>
  <si>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</si>
  <si>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</si>
  <si>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1 01 02010 01 1000 110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</si>
  <si>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</si>
  <si>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1 01 02020 01 1000 110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</si>
  <si>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</si>
  <si>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</si>
  <si>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</si>
  <si>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1 03 00000 00 0000 000</t>
  </si>
  <si>
    <t>НАЛОГИ НА ТОВАРЫ (РАБОТЫ, УСЛУГИ).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</si>
  <si>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</si>
  <si>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</si>
  <si>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</si>
  <si>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</si>
  <si>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</si>
  <si>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</si>
  <si>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</si>
  <si>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</si>
  <si>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</si>
  <si>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</si>
  <si>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</si>
  <si>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</si>
  <si>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</si>
  <si>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</si>
  <si>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</si>
  <si>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</si>
  <si>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</si>
  <si>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</si>
  <si>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</si>
  <si>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</si>
  <si>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</si>
  <si>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</si>
  <si>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</si>
  <si>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</si>
  <si>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</si>
  <si>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</si>
  <si>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</si>
  <si>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</si>
  <si>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</si>
  <si>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</si>
  <si>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</si>
  <si>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</si>
  <si>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</si>
  <si>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</si>
  <si>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</si>
  <si>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</si>
  <si>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</si>
  <si>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</si>
  <si>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</si>
  <si>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</si>
  <si>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</si>
  <si>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1 13 02995 13 0000 130</t>
  </si>
  <si>
    <t>Прочие доходы от компенсации затрат бюджетов городских поселений</t>
  </si>
  <si>
    <t xml:space="preserve"> 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</si>
  <si>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</si>
  <si>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</si>
  <si>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</si>
  <si>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</si>
  <si>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</si>
  <si>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</si>
  <si>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</si>
  <si>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</si>
  <si>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</si>
  <si>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</si>
  <si>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</si>
  <si>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</si>
  <si>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</si>
  <si>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</si>
  <si>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</si>
  <si>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</si>
  <si>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</si>
  <si>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</si>
  <si>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</si>
  <si>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1 17 00000 00 0000 000</t>
  </si>
  <si>
    <t>ПРОЧИЕ НЕНАЛОГОВЫЕ ДОХОДЫ</t>
  </si>
  <si>
    <t xml:space="preserve"> 1 17 05050 13 0000 180</t>
  </si>
  <si>
    <t>Прочие неналоговые доходы бюджетов городских поселений</t>
  </si>
  <si>
    <t>2 00 00 000 00 0000 000</t>
  </si>
  <si>
    <t>БЕЗВОЗМЕЗДНЫЕ ПОСТУПЛЕНИЯ</t>
  </si>
  <si>
    <t xml:space="preserve">ВСЕГО ДОХОДОВ </t>
  </si>
  <si>
    <t>(приложение 3)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</si>
  <si>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2015 год</t>
  </si>
  <si>
    <t>код бюджетной классификации</t>
  </si>
  <si>
    <t>2015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</si>
  <si>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</si>
  <si>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</si>
  <si>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</si>
  <si>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ДОТАЦИИ  бюджетам субъектов Российской Федерации и муниципальных образований</t>
  </si>
  <si>
    <t xml:space="preserve"> 2 02 01001 13 0000 151</t>
  </si>
  <si>
    <t>Дотации бюджетам поселений на выравнивание бюджетной обеспеченности</t>
  </si>
  <si>
    <t xml:space="preserve"> 2 02 01003 10 0000 151</t>
  </si>
  <si>
    <t>Дотации бюджетам поселений на поддержку мер по сбалансированности бюджетов</t>
  </si>
  <si>
    <t xml:space="preserve"> - дотация из ОФФП</t>
  </si>
  <si>
    <t xml:space="preserve"> - дотация из РФФП</t>
  </si>
  <si>
    <t>СУБСИДИИ бюджетам субъектов Российской Федерации и муниципальных образований</t>
  </si>
  <si>
    <t>2 02 02088 13 0004 151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</si>
  <si>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</si>
  <si>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2 02 02089 13 0004 151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</si>
  <si>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</si>
  <si>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 xml:space="preserve">2 02 02216 13 0000 151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</si>
  <si>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</si>
  <si>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2 02 02077 13 0000 151
</t>
  </si>
  <si>
    <t>2 02 02051 13 0000 151</t>
  </si>
  <si>
    <t>Субсидии на реализацию подпрограммы "ОЖМС" ФЦП "Жилище" на 2011-2015 годы за счет средств федерального бюджета</t>
  </si>
  <si>
    <t xml:space="preserve">2 02 02008 13 0000 151
</t>
  </si>
  <si>
    <t>Субсидии на реализацию подпрограммы "ОЖМС" ФЦП "Жилище" на 2011-2015 годы за счет средств областного бюджета</t>
  </si>
  <si>
    <t>2 02 02999 13 0000 151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</si>
  <si>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</si>
  <si>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СУБВЕНЦИИ бюджетам субъектов Российской Федерации и муниципальных образований</t>
  </si>
  <si>
    <t xml:space="preserve"> 2 02 03015 13 0000 151</t>
  </si>
  <si>
    <t>осуществление первичного воинского учета на территориях, где отсутствуют военные комиссариаты</t>
  </si>
  <si>
    <t xml:space="preserve"> 2 02 03024 13 0000 151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</si>
  <si>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</si>
  <si>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</si>
  <si>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</si>
  <si>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</si>
  <si>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</si>
  <si>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2 02 04999 13 0000 151</t>
  </si>
  <si>
    <t>Прочие межбюджетные трансферты</t>
  </si>
  <si>
    <t xml:space="preserve"> - Замена канализационных труб г.Новая Ладога м-н "В" от д.20 до д.8</t>
  </si>
  <si>
    <t xml:space="preserve"> -  Ремонт центрального водовода от хоздвора завода "Лаконд" до ветлечебницы ул. Ленинградская</t>
  </si>
  <si>
    <t xml:space="preserve"> -  Обеспечение мероприятий по переселению граждан из жилищного фонда учетом необходимости развития малоэтажного строительства </t>
  </si>
  <si>
    <t>2 02 04012 13 0000 151</t>
  </si>
  <si>
    <t xml:space="preserve"> - На поддержку муниципальных образований Ленинградской области по развитию общественной инфраструктуры муниципального значения в ЛО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</si>
  <si>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"Создание условий для эффективного выполнения органами местного самоуправления своих полномочий на 2014 - 2016 годы" государственной программы Ленинградской области "Устойчивое общественное развитие в Ленинградской области"</t>
  </si>
  <si>
    <t>10 1 7088</t>
  </si>
  <si>
    <t xml:space="preserve">Осуществление  организации ритуальных услуг, предоставляемых согласно  гарантированному перечню услуг по погребению  в рамках непрограммных расходов органов местного самоуправления </t>
  </si>
  <si>
    <t xml:space="preserve"> - осуществление первичного воинского учета на территориях, где отсутствуют военные комиссариаты</t>
  </si>
  <si>
    <t>1 05 03010 01 1000 110</t>
  </si>
  <si>
    <t>1 06 06013 13 0000 110</t>
  </si>
  <si>
    <t>1 06 06023 13 0000 110</t>
  </si>
  <si>
    <t>1 06 01030 13 0000 110</t>
  </si>
  <si>
    <t xml:space="preserve"> 1 09 00000 00 0000 000</t>
  </si>
  <si>
    <t>1 09 04000 00 0000 110</t>
  </si>
  <si>
    <t xml:space="preserve">1 09 04053 13 0000 110
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</si>
  <si>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</si>
  <si>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 xml:space="preserve">Налоги на имущество
</t>
  </si>
  <si>
    <t xml:space="preserve">ЗАДОЛЖЕННОСТЬ И ПЕРЕРАСЧЕТЫ ПО ОТМЕНЕННЫМ НАЛОГАМ, СБОРАМ И ИНЫМ ОБЯЗАТЕЛЬНЫМ ПЛАТЕЖАМ
</t>
  </si>
  <si>
    <t>03 1 7013</t>
  </si>
  <si>
    <t>Ремонт дворовых территорий многоквартирных домов</t>
  </si>
  <si>
    <t xml:space="preserve"> -  ремонт теплотрассы  от ТК д.1 по ул. Ленинградская до ТК д. 24 мкр. "В"  и участка теплотрассы (переход под дорогой) по ул. Суворова</t>
  </si>
  <si>
    <t>Субсидии на обеспечение выплат стимулирующего характера работникам муниципальных учреждений культуры</t>
  </si>
  <si>
    <t>68 9 7212</t>
  </si>
  <si>
    <t>01 2 7026</t>
  </si>
  <si>
    <t xml:space="preserve"> - подготовка и проведение мероприятий, посвященных Дню образования ЛО</t>
  </si>
  <si>
    <t>Ремент теплотрассы за счет средств резервного фонда Правительства ЛО</t>
  </si>
  <si>
    <t xml:space="preserve">Социальные выплаты гражданам, кроме публичных нормативных социальных выплат
</t>
  </si>
  <si>
    <t>Администрация Новоладожского городского поселения</t>
  </si>
  <si>
    <t xml:space="preserve">Реализация проектов местных инициатив граждан </t>
  </si>
  <si>
    <t>Субсидии  на мероприятия, направленные безаварийную работу объектов водоснабжения и водоотведения</t>
  </si>
  <si>
    <t>Средства резервного фонда ВМР</t>
  </si>
  <si>
    <t>68 9 6066</t>
  </si>
  <si>
    <t>Ремонт дорог за счет средств резервного фонда ЛО</t>
  </si>
  <si>
    <t xml:space="preserve"> -  ремонт дюкера (средства резервного фонда ВМР)</t>
  </si>
  <si>
    <t xml:space="preserve"> </t>
  </si>
  <si>
    <t xml:space="preserve"> - ремонт автомобильных дорог</t>
  </si>
  <si>
    <t>Субсидии на софинансирование части затрат, связанных с уплатой очередных лизинговых платежей по договору лизинга (сублизинга)</t>
  </si>
  <si>
    <t>68 9 6002</t>
  </si>
  <si>
    <t xml:space="preserve">Дорожное хозяйство </t>
  </si>
  <si>
    <t>Ремот дюкера за счет резервного фонда ВМР</t>
  </si>
  <si>
    <t>от 27 ноября  2015 года № 59</t>
  </si>
  <si>
    <t>от 27 ноября 2015 года № 59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</si>
  <si>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</si>
  <si>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</si>
  <si>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</si>
  <si>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</si>
  <si>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</si>
  <si>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</si>
  <si>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</si>
  <si>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</si>
  <si>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</si>
  <si>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</si>
  <si>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</si>
  <si>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</si>
  <si>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</si>
  <si>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</si>
  <si>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</si>
  <si>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</si>
  <si>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</si>
  <si>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</si>
  <si>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</si>
  <si>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</si>
  <si>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</si>
  <si>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</si>
  <si>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</si>
  <si>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</si>
  <si>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</si>
  <si>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</si>
  <si>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</si>
  <si>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</si>
  <si>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</si>
  <si>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</si>
  <si>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</si>
  <si>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</si>
  <si>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</si>
  <si>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</si>
  <si>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</si>
  <si>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</si>
  <si>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</si>
  <si>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</si>
  <si>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</si>
  <si>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</si>
  <si>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</si>
  <si>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</si>
  <si>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</si>
  <si>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</si>
  <si>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</si>
  <si>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</si>
  <si>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</si>
  <si>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</si>
  <si>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</si>
  <si>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</si>
  <si>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</si>
  <si>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</si>
  <si>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</si>
  <si>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</si>
  <si>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</si>
  <si>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</si>
  <si>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</si>
  <si>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</si>
  <si>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</si>
  <si>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</si>
  <si>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</si>
  <si>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Иные выплаты персоналу казенных учреждений, за исключением фонда оплаты труда</t>
  </si>
  <si>
    <t>112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</si>
  <si>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</si>
  <si>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</si>
  <si>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</si>
  <si>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</si>
  <si>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</si>
  <si>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</si>
  <si>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</si>
  <si>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</si>
  <si>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</si>
  <si>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</si>
  <si>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</si>
  <si>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</si>
  <si>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</si>
  <si>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</si>
  <si>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</si>
  <si>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</si>
  <si>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</si>
  <si>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</si>
  <si>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</si>
  <si>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</si>
  <si>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</si>
  <si>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</si>
  <si>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</si>
  <si>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</si>
  <si>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</si>
  <si>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</si>
  <si>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</si>
  <si>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</si>
  <si>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</si>
  <si>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</si>
  <si>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</si>
  <si>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</si>
  <si>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</si>
  <si>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</si>
  <si>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</si>
  <si>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</si>
  <si>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</si>
  <si>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</si>
  <si>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</si>
  <si>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</si>
  <si>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</si>
  <si>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</si>
  <si>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</si>
  <si>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</si>
  <si>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</si>
  <si>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</si>
  <si>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</si>
  <si>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</si>
  <si>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</si>
  <si>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</si>
  <si>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</si>
  <si>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</si>
  <si>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</si>
  <si>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</si>
  <si>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</si>
  <si>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</si>
  <si>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</si>
  <si>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</si>
  <si>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</si>
  <si>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</si>
  <si>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</si>
  <si>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(приложение 5)</t>
  </si>
  <si>
    <t>МО Новоладожское городское поселение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</si>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</sst>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_р_._-;\-* #,##0.00000_р_._-;_-* &quot;-&quot;?????_р_._-;_-@_-"/>
    <numFmt numFmtId="187" formatCode="_-* #,##0.0000000_р_._-;\-* #,##0.0000000_р_._-;_-* &quot;-&quot;?????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_р_._-;\-* #,##0.0000_р_._-;_-* &quot;-&quot;????_р_._-;_-@_-"/>
    <numFmt numFmtId="192" formatCode="_-* #,##0.0000000000_р_._-;\-* #,##0.0000000000_р_._-;_-* &quot;-&quot;??????????_р_._-;_-@_-"/>
    <numFmt numFmtId="193" formatCode="#,##0.000"/>
    <numFmt numFmtId="194" formatCode="#,##0.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_-* #,##0_р_._-;\-* #,##0_р_._-;_-* &quot;-&quot;??_р_._-;_-@_-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Calibri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461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left" vertical="center"/>
      <protection/>
    </xf>
    <xf numFmtId="0" fontId="4" fillId="0" borderId="13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65" fontId="11" fillId="0" borderId="1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2" fontId="9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1" fontId="9" fillId="0" borderId="11" xfId="0" applyNumberFormat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4" fillId="0" borderId="19" xfId="53" applyFont="1" applyBorder="1" applyAlignment="1">
      <alignment horizontal="left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22" xfId="53" applyFont="1" applyBorder="1" applyAlignment="1">
      <alignment vertical="center"/>
      <protection/>
    </xf>
    <xf numFmtId="0" fontId="4" fillId="0" borderId="22" xfId="53" applyFont="1" applyBorder="1" applyAlignment="1">
      <alignment vertical="center" wrapText="1"/>
      <protection/>
    </xf>
    <xf numFmtId="0" fontId="4" fillId="0" borderId="21" xfId="53" applyFont="1" applyBorder="1" applyAlignment="1">
      <alignment vertical="center"/>
      <protection/>
    </xf>
    <xf numFmtId="0" fontId="4" fillId="0" borderId="22" xfId="53" applyFont="1" applyBorder="1" applyAlignment="1">
      <alignment horizontal="left" vertical="center"/>
      <protection/>
    </xf>
    <xf numFmtId="49" fontId="9" fillId="0" borderId="21" xfId="53" applyNumberFormat="1" applyFont="1" applyBorder="1" applyAlignment="1">
      <alignment horizontal="center" vertical="center"/>
      <protection/>
    </xf>
    <xf numFmtId="49" fontId="4" fillId="0" borderId="22" xfId="53" applyNumberFormat="1" applyFont="1" applyBorder="1" applyAlignment="1">
      <alignment horizontal="center" vertical="center"/>
      <protection/>
    </xf>
    <xf numFmtId="49" fontId="11" fillId="0" borderId="21" xfId="53" applyNumberFormat="1" applyFont="1" applyBorder="1" applyAlignment="1">
      <alignment horizontal="center" vertical="center"/>
      <protection/>
    </xf>
    <xf numFmtId="49" fontId="4" fillId="0" borderId="23" xfId="53" applyNumberFormat="1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/>
      <protection/>
    </xf>
    <xf numFmtId="49" fontId="5" fillId="0" borderId="25" xfId="53" applyNumberFormat="1" applyFont="1" applyBorder="1" applyAlignment="1">
      <alignment horizontal="center" vertical="center"/>
      <protection/>
    </xf>
    <xf numFmtId="49" fontId="5" fillId="0" borderId="26" xfId="53" applyNumberFormat="1" applyFont="1" applyBorder="1" applyAlignment="1">
      <alignment horizontal="center" vertical="center"/>
      <protection/>
    </xf>
    <xf numFmtId="0" fontId="5" fillId="0" borderId="24" xfId="53" applyFont="1" applyBorder="1" applyAlignment="1">
      <alignment vertical="center" wrapText="1"/>
      <protection/>
    </xf>
    <xf numFmtId="0" fontId="5" fillId="0" borderId="24" xfId="53" applyFont="1" applyBorder="1" applyAlignment="1">
      <alignment vertical="center"/>
      <protection/>
    </xf>
    <xf numFmtId="49" fontId="4" fillId="0" borderId="26" xfId="53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" fillId="0" borderId="19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wrapText="1"/>
    </xf>
    <xf numFmtId="11" fontId="11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wrapText="1"/>
    </xf>
    <xf numFmtId="43" fontId="16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4" fontId="9" fillId="0" borderId="0" xfId="53" applyNumberFormat="1" applyFont="1" applyAlignment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vertical="center"/>
      <protection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4" fillId="0" borderId="27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28" xfId="53" applyFont="1" applyBorder="1" applyAlignment="1">
      <alignment horizontal="left" vertical="center"/>
      <protection/>
    </xf>
    <xf numFmtId="49" fontId="5" fillId="0" borderId="29" xfId="53" applyNumberFormat="1" applyFont="1" applyBorder="1" applyAlignment="1">
      <alignment horizontal="center" vertical="center"/>
      <protection/>
    </xf>
    <xf numFmtId="49" fontId="4" fillId="0" borderId="30" xfId="53" applyNumberFormat="1" applyFont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/>
      <protection/>
    </xf>
    <xf numFmtId="49" fontId="14" fillId="0" borderId="11" xfId="53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0" fontId="9" fillId="0" borderId="22" xfId="53" applyFont="1" applyFill="1" applyBorder="1" applyAlignment="1">
      <alignment vertical="center" wrapText="1"/>
      <protection/>
    </xf>
    <xf numFmtId="0" fontId="9" fillId="0" borderId="31" xfId="53" applyFont="1" applyFill="1" applyBorder="1" applyAlignment="1">
      <alignment vertical="center"/>
      <protection/>
    </xf>
    <xf numFmtId="0" fontId="9" fillId="0" borderId="32" xfId="53" applyFont="1" applyFill="1" applyBorder="1" applyAlignment="1">
      <alignment vertical="center"/>
      <protection/>
    </xf>
    <xf numFmtId="0" fontId="9" fillId="0" borderId="22" xfId="53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vertical="center"/>
      <protection/>
    </xf>
    <xf numFmtId="0" fontId="9" fillId="0" borderId="22" xfId="53" applyFont="1" applyFill="1" applyBorder="1" applyAlignment="1">
      <alignment horizontal="left" vertical="center"/>
      <protection/>
    </xf>
    <xf numFmtId="182" fontId="1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3" fontId="47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/>
    </xf>
    <xf numFmtId="43" fontId="16" fillId="0" borderId="0" xfId="0" applyNumberFormat="1" applyFont="1" applyFill="1" applyAlignment="1">
      <alignment horizontal="left"/>
    </xf>
    <xf numFmtId="0" fontId="9" fillId="24" borderId="17" xfId="0" applyFont="1" applyFill="1" applyBorder="1" applyAlignment="1">
      <alignment horizontal="left" vertical="center" wrapText="1"/>
    </xf>
    <xf numFmtId="165" fontId="9" fillId="0" borderId="14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10" fontId="16" fillId="0" borderId="0" xfId="0" applyNumberFormat="1" applyFont="1" applyFill="1" applyAlignment="1">
      <alignment horizontal="left"/>
    </xf>
    <xf numFmtId="6" fontId="16" fillId="0" borderId="0" xfId="0" applyNumberFormat="1" applyFont="1" applyFill="1" applyAlignment="1">
      <alignment/>
    </xf>
    <xf numFmtId="43" fontId="9" fillId="0" borderId="11" xfId="63" applyNumberFormat="1" applyFont="1" applyFill="1" applyBorder="1" applyAlignment="1">
      <alignment horizontal="center" vertical="center" wrapText="1"/>
    </xf>
    <xf numFmtId="43" fontId="7" fillId="0" borderId="0" xfId="63" applyNumberFormat="1" applyFont="1" applyFill="1" applyAlignment="1">
      <alignment horizontal="center" vertical="center"/>
    </xf>
    <xf numFmtId="43" fontId="11" fillId="0" borderId="11" xfId="63" applyNumberFormat="1" applyFont="1" applyFill="1" applyBorder="1" applyAlignment="1">
      <alignment horizontal="center" vertical="center" wrapText="1"/>
    </xf>
    <xf numFmtId="43" fontId="7" fillId="0" borderId="11" xfId="63" applyNumberFormat="1" applyFont="1" applyFill="1" applyBorder="1" applyAlignment="1">
      <alignment horizontal="center" vertical="center"/>
    </xf>
    <xf numFmtId="43" fontId="7" fillId="0" borderId="11" xfId="63" applyNumberFormat="1" applyFont="1" applyFill="1" applyBorder="1" applyAlignment="1">
      <alignment horizontal="center" vertical="center" wrapText="1"/>
    </xf>
    <xf numFmtId="43" fontId="14" fillId="0" borderId="11" xfId="63" applyNumberFormat="1" applyFont="1" applyFill="1" applyBorder="1" applyAlignment="1">
      <alignment horizontal="center" vertical="center" wrapText="1"/>
    </xf>
    <xf numFmtId="43" fontId="51" fillId="0" borderId="0" xfId="63" applyNumberFormat="1" applyFont="1" applyFill="1" applyAlignment="1">
      <alignment horizontal="center" vertical="center"/>
    </xf>
    <xf numFmtId="43" fontId="16" fillId="0" borderId="0" xfId="63" applyNumberFormat="1" applyFont="1" applyFill="1" applyAlignment="1">
      <alignment horizontal="center" vertical="center"/>
    </xf>
    <xf numFmtId="43" fontId="9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52" fillId="0" borderId="0" xfId="0" applyFont="1" applyFill="1" applyAlignment="1">
      <alignment/>
    </xf>
    <xf numFmtId="43" fontId="51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65" fontId="9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/>
    </xf>
    <xf numFmtId="43" fontId="19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186" fontId="16" fillId="0" borderId="0" xfId="0" applyNumberFormat="1" applyFont="1" applyFill="1" applyAlignment="1">
      <alignment horizontal="left"/>
    </xf>
    <xf numFmtId="186" fontId="17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9" fillId="24" borderId="11" xfId="0" applyNumberFormat="1" applyFont="1" applyFill="1" applyBorder="1" applyAlignment="1">
      <alignment horizontal="left" vertical="center" wrapText="1"/>
    </xf>
    <xf numFmtId="0" fontId="16" fillId="24" borderId="0" xfId="0" applyFont="1" applyFill="1" applyAlignment="1">
      <alignment vertical="center"/>
    </xf>
    <xf numFmtId="0" fontId="9" fillId="24" borderId="11" xfId="0" applyFont="1" applyFill="1" applyBorder="1" applyAlignment="1">
      <alignment horizontal="left" vertical="center" wrapText="1"/>
    </xf>
    <xf numFmtId="0" fontId="9" fillId="0" borderId="17" xfId="53" applyFont="1" applyFill="1" applyBorder="1" applyAlignment="1">
      <alignment vertical="center"/>
      <protection/>
    </xf>
    <xf numFmtId="0" fontId="9" fillId="0" borderId="17" xfId="53" applyFont="1" applyFill="1" applyBorder="1" applyAlignment="1">
      <alignment vertical="center" wrapText="1"/>
      <protection/>
    </xf>
    <xf numFmtId="0" fontId="9" fillId="0" borderId="23" xfId="53" applyFont="1" applyFill="1" applyBorder="1" applyAlignment="1">
      <alignment vertical="center"/>
      <protection/>
    </xf>
    <xf numFmtId="0" fontId="9" fillId="0" borderId="23" xfId="53" applyFont="1" applyFill="1" applyBorder="1" applyAlignment="1">
      <alignment vertical="center" wrapText="1"/>
      <protection/>
    </xf>
    <xf numFmtId="0" fontId="4" fillId="0" borderId="19" xfId="53" applyFont="1" applyFill="1" applyBorder="1" applyAlignment="1">
      <alignment vertical="center"/>
      <protection/>
    </xf>
    <xf numFmtId="176" fontId="11" fillId="0" borderId="11" xfId="0" applyNumberFormat="1" applyFont="1" applyFill="1" applyBorder="1" applyAlignment="1">
      <alignment horizontal="left" vertical="center" wrapText="1"/>
    </xf>
    <xf numFmtId="43" fontId="7" fillId="0" borderId="0" xfId="63" applyNumberFormat="1" applyFont="1" applyFill="1" applyAlignment="1">
      <alignment horizontal="right" vertical="center"/>
    </xf>
    <xf numFmtId="43" fontId="9" fillId="0" borderId="0" xfId="53" applyNumberFormat="1" applyFont="1" applyFill="1" applyAlignment="1">
      <alignment horizontal="right" vertical="center"/>
      <protection/>
    </xf>
    <xf numFmtId="43" fontId="7" fillId="0" borderId="0" xfId="63" applyNumberFormat="1" applyFont="1" applyFill="1" applyAlignment="1">
      <alignment vertical="center"/>
    </xf>
    <xf numFmtId="43" fontId="16" fillId="0" borderId="0" xfId="63" applyNumberFormat="1" applyFont="1" applyFill="1" applyAlignment="1">
      <alignment vertical="center"/>
    </xf>
    <xf numFmtId="43" fontId="11" fillId="0" borderId="11" xfId="63" applyNumberFormat="1" applyFont="1" applyFill="1" applyBorder="1" applyAlignment="1">
      <alignment vertical="center" wrapText="1"/>
    </xf>
    <xf numFmtId="43" fontId="2" fillId="0" borderId="11" xfId="63" applyNumberFormat="1" applyFont="1" applyFill="1" applyBorder="1" applyAlignment="1">
      <alignment vertical="center" wrapText="1"/>
    </xf>
    <xf numFmtId="43" fontId="3" fillId="0" borderId="11" xfId="63" applyNumberFormat="1" applyFont="1" applyFill="1" applyBorder="1" applyAlignment="1">
      <alignment vertical="center" wrapText="1"/>
    </xf>
    <xf numFmtId="43" fontId="14" fillId="0" borderId="11" xfId="63" applyNumberFormat="1" applyFont="1" applyFill="1" applyBorder="1" applyAlignment="1">
      <alignment vertical="center" wrapText="1"/>
    </xf>
    <xf numFmtId="43" fontId="7" fillId="0" borderId="11" xfId="63" applyNumberFormat="1" applyFont="1" applyFill="1" applyBorder="1" applyAlignment="1">
      <alignment vertical="center" wrapText="1"/>
    </xf>
    <xf numFmtId="43" fontId="9" fillId="0" borderId="11" xfId="63" applyNumberFormat="1" applyFont="1" applyFill="1" applyBorder="1" applyAlignment="1">
      <alignment vertical="center" wrapText="1"/>
    </xf>
    <xf numFmtId="43" fontId="2" fillId="0" borderId="11" xfId="63" applyNumberFormat="1" applyFont="1" applyFill="1" applyBorder="1" applyAlignment="1">
      <alignment vertical="center"/>
    </xf>
    <xf numFmtId="43" fontId="3" fillId="0" borderId="11" xfId="63" applyNumberFormat="1" applyFont="1" applyFill="1" applyBorder="1" applyAlignment="1">
      <alignment vertical="center"/>
    </xf>
    <xf numFmtId="43" fontId="7" fillId="0" borderId="11" xfId="63" applyNumberFormat="1" applyFont="1" applyFill="1" applyBorder="1" applyAlignment="1">
      <alignment vertical="center"/>
    </xf>
    <xf numFmtId="43" fontId="14" fillId="0" borderId="11" xfId="63" applyNumberFormat="1" applyFont="1" applyFill="1" applyBorder="1" applyAlignment="1">
      <alignment vertical="center"/>
    </xf>
    <xf numFmtId="43" fontId="22" fillId="0" borderId="11" xfId="63" applyNumberFormat="1" applyFont="1" applyFill="1" applyBorder="1" applyAlignment="1">
      <alignment vertical="center"/>
    </xf>
    <xf numFmtId="43" fontId="18" fillId="0" borderId="0" xfId="63" applyNumberFormat="1" applyFont="1" applyFill="1" applyAlignment="1">
      <alignment vertical="center"/>
    </xf>
    <xf numFmtId="180" fontId="11" fillId="0" borderId="11" xfId="63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 horizontal="center"/>
    </xf>
    <xf numFmtId="43" fontId="17" fillId="0" borderId="0" xfId="0" applyNumberFormat="1" applyFont="1" applyFill="1" applyAlignment="1">
      <alignment/>
    </xf>
    <xf numFmtId="0" fontId="1" fillId="0" borderId="0" xfId="53" applyAlignment="1">
      <alignment vertical="center"/>
      <protection/>
    </xf>
    <xf numFmtId="0" fontId="27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12" fillId="0" borderId="15" xfId="53" applyFont="1" applyBorder="1" applyAlignment="1">
      <alignment horizontal="center" vertical="center"/>
      <protection/>
    </xf>
    <xf numFmtId="0" fontId="12" fillId="0" borderId="33" xfId="53" applyFont="1" applyBorder="1" applyAlignment="1">
      <alignment horizontal="center" vertical="center"/>
      <protection/>
    </xf>
    <xf numFmtId="0" fontId="10" fillId="0" borderId="21" xfId="53" applyFont="1" applyBorder="1" applyAlignment="1">
      <alignment vertical="center"/>
      <protection/>
    </xf>
    <xf numFmtId="0" fontId="10" fillId="0" borderId="21" xfId="53" applyFont="1" applyBorder="1" applyAlignment="1">
      <alignment vertical="center" wrapText="1"/>
      <protection/>
    </xf>
    <xf numFmtId="0" fontId="28" fillId="0" borderId="0" xfId="53" applyFont="1" applyAlignment="1">
      <alignment vertical="center"/>
      <protection/>
    </xf>
    <xf numFmtId="0" fontId="12" fillId="0" borderId="21" xfId="53" applyFont="1" applyBorder="1" applyAlignment="1">
      <alignment vertical="center"/>
      <protection/>
    </xf>
    <xf numFmtId="0" fontId="12" fillId="0" borderId="21" xfId="53" applyFont="1" applyBorder="1" applyAlignment="1">
      <alignment vertical="center" wrapText="1"/>
      <protection/>
    </xf>
    <xf numFmtId="0" fontId="29" fillId="0" borderId="0" xfId="53" applyFont="1" applyAlignment="1">
      <alignment vertical="center"/>
      <protection/>
    </xf>
    <xf numFmtId="0" fontId="12" fillId="0" borderId="20" xfId="53" applyFont="1" applyBorder="1" applyAlignment="1">
      <alignment vertical="center"/>
      <protection/>
    </xf>
    <xf numFmtId="0" fontId="12" fillId="0" borderId="20" xfId="53" applyFont="1" applyBorder="1" applyAlignment="1">
      <alignment vertical="center" wrapText="1"/>
      <protection/>
    </xf>
    <xf numFmtId="0" fontId="10" fillId="0" borderId="20" xfId="53" applyFont="1" applyBorder="1" applyAlignment="1">
      <alignment vertical="center"/>
      <protection/>
    </xf>
    <xf numFmtId="0" fontId="10" fillId="0" borderId="20" xfId="53" applyFont="1" applyBorder="1" applyAlignment="1">
      <alignment vertical="center" wrapText="1"/>
      <protection/>
    </xf>
    <xf numFmtId="0" fontId="12" fillId="0" borderId="34" xfId="53" applyFont="1" applyBorder="1" applyAlignment="1">
      <alignment vertical="center"/>
      <protection/>
    </xf>
    <xf numFmtId="0" fontId="12" fillId="0" borderId="34" xfId="53" applyFont="1" applyBorder="1" applyAlignment="1">
      <alignment vertical="center" wrapText="1"/>
      <protection/>
    </xf>
    <xf numFmtId="0" fontId="12" fillId="0" borderId="35" xfId="53" applyFont="1" applyBorder="1" applyAlignment="1">
      <alignment vertical="center"/>
      <protection/>
    </xf>
    <xf numFmtId="0" fontId="27" fillId="0" borderId="0" xfId="53" applyFont="1" applyBorder="1" applyAlignment="1">
      <alignment vertical="center"/>
      <protection/>
    </xf>
    <xf numFmtId="0" fontId="1" fillId="0" borderId="0" xfId="53" applyBorder="1" applyAlignment="1">
      <alignment vertical="center"/>
      <protection/>
    </xf>
    <xf numFmtId="0" fontId="29" fillId="0" borderId="0" xfId="53" applyFont="1" applyBorder="1" applyAlignment="1">
      <alignment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1" fillId="0" borderId="33" xfId="53" applyFont="1" applyFill="1" applyBorder="1" applyAlignment="1">
      <alignment horizontal="center" vertical="top"/>
      <protection/>
    </xf>
    <xf numFmtId="0" fontId="11" fillId="0" borderId="21" xfId="53" applyFont="1" applyFill="1" applyBorder="1" applyAlignment="1">
      <alignment horizontal="center" vertical="center"/>
      <protection/>
    </xf>
    <xf numFmtId="49" fontId="31" fillId="0" borderId="24" xfId="53" applyNumberFormat="1" applyFont="1" applyFill="1" applyBorder="1" applyAlignment="1">
      <alignment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49" fontId="11" fillId="4" borderId="24" xfId="53" applyNumberFormat="1" applyFont="1" applyFill="1" applyBorder="1" applyAlignment="1">
      <alignment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49" fontId="9" fillId="0" borderId="22" xfId="53" applyNumberFormat="1" applyFont="1" applyFill="1" applyBorder="1" applyAlignment="1">
      <alignment vertical="center"/>
      <protection/>
    </xf>
    <xf numFmtId="176" fontId="9" fillId="0" borderId="19" xfId="53" applyNumberFormat="1" applyFont="1" applyFill="1" applyBorder="1" applyAlignment="1">
      <alignment vertical="center" wrapText="1"/>
      <protection/>
    </xf>
    <xf numFmtId="176" fontId="9" fillId="0" borderId="36" xfId="53" applyNumberFormat="1" applyFont="1" applyFill="1" applyBorder="1" applyAlignment="1">
      <alignment vertical="center" wrapText="1"/>
      <protection/>
    </xf>
    <xf numFmtId="49" fontId="9" fillId="0" borderId="36" xfId="53" applyNumberFormat="1" applyFont="1" applyFill="1" applyBorder="1" applyAlignment="1">
      <alignment vertical="center" wrapText="1"/>
      <protection/>
    </xf>
    <xf numFmtId="4" fontId="53" fillId="0" borderId="0" xfId="53" applyNumberFormat="1" applyFont="1" applyFill="1">
      <alignment/>
      <protection/>
    </xf>
    <xf numFmtId="0" fontId="9" fillId="24" borderId="20" xfId="53" applyFont="1" applyFill="1" applyBorder="1" applyAlignment="1">
      <alignment horizontal="center" vertical="center"/>
      <protection/>
    </xf>
    <xf numFmtId="49" fontId="9" fillId="24" borderId="24" xfId="53" applyNumberFormat="1" applyFont="1" applyFill="1" applyBorder="1" applyAlignment="1">
      <alignment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49" fontId="9" fillId="0" borderId="29" xfId="53" applyNumberFormat="1" applyFont="1" applyFill="1" applyBorder="1" applyAlignment="1">
      <alignment vertical="center" wrapText="1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49" fontId="9" fillId="0" borderId="13" xfId="53" applyNumberFormat="1" applyFont="1" applyFill="1" applyBorder="1" applyAlignment="1">
      <alignment vertical="center" wrapText="1"/>
      <protection/>
    </xf>
    <xf numFmtId="49" fontId="9" fillId="0" borderId="36" xfId="53" applyNumberFormat="1" applyFont="1" applyFill="1" applyBorder="1" applyAlignment="1">
      <alignment vertical="center"/>
      <protection/>
    </xf>
    <xf numFmtId="0" fontId="11" fillId="4" borderId="24" xfId="0" applyFont="1" applyFill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49" fontId="11" fillId="4" borderId="24" xfId="53" applyNumberFormat="1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NumberFormat="1" applyFont="1" applyFill="1" applyBorder="1" applyAlignment="1">
      <alignment horizontal="justify" vertical="center" wrapText="1"/>
      <protection/>
    </xf>
    <xf numFmtId="0" fontId="9" fillId="0" borderId="11" xfId="53" applyFont="1" applyFill="1" applyBorder="1" applyAlignment="1">
      <alignment horizontal="justify" vertical="center" wrapText="1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9" fillId="0" borderId="13" xfId="53" applyFont="1" applyFill="1" applyBorder="1" applyAlignment="1">
      <alignment wrapText="1"/>
      <protection/>
    </xf>
    <xf numFmtId="49" fontId="11" fillId="0" borderId="19" xfId="53" applyNumberFormat="1" applyFont="1" applyFill="1" applyBorder="1" applyAlignment="1">
      <alignment vertical="center"/>
      <protection/>
    </xf>
    <xf numFmtId="49" fontId="9" fillId="0" borderId="22" xfId="53" applyNumberFormat="1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49" fontId="11" fillId="0" borderId="24" xfId="53" applyNumberFormat="1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horizontal="center" vertical="center"/>
      <protection/>
    </xf>
    <xf numFmtId="49" fontId="10" fillId="0" borderId="24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7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49" fontId="14" fillId="0" borderId="37" xfId="53" applyNumberFormat="1" applyFont="1" applyFill="1" applyBorder="1" applyAlignment="1">
      <alignment horizontal="center" vertical="center"/>
      <protection/>
    </xf>
    <xf numFmtId="0" fontId="14" fillId="0" borderId="29" xfId="53" applyFont="1" applyFill="1" applyBorder="1" applyAlignment="1">
      <alignment horizontal="center" vertical="center"/>
      <protection/>
    </xf>
    <xf numFmtId="49" fontId="54" fillId="0" borderId="30" xfId="53" applyNumberFormat="1" applyFont="1" applyFill="1" applyBorder="1" applyAlignment="1">
      <alignment vertical="center" wrapText="1"/>
      <protection/>
    </xf>
    <xf numFmtId="0" fontId="14" fillId="0" borderId="20" xfId="53" applyFont="1" applyFill="1" applyBorder="1" applyAlignment="1">
      <alignment horizontal="center" vertical="center"/>
      <protection/>
    </xf>
    <xf numFmtId="49" fontId="14" fillId="0" borderId="14" xfId="53" applyNumberFormat="1" applyFont="1" applyFill="1" applyBorder="1" applyAlignment="1">
      <alignment vertical="center"/>
      <protection/>
    </xf>
    <xf numFmtId="49" fontId="6" fillId="0" borderId="14" xfId="53" applyNumberFormat="1" applyFont="1" applyFill="1" applyBorder="1" applyAlignment="1">
      <alignment vertical="center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50" fillId="0" borderId="14" xfId="53" applyNumberFormat="1" applyFont="1" applyFill="1" applyBorder="1" applyAlignment="1">
      <alignment vertical="center" wrapText="1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14" fillId="0" borderId="34" xfId="53" applyFont="1" applyFill="1" applyBorder="1" applyAlignment="1">
      <alignment horizontal="center" vertical="center"/>
      <protection/>
    </xf>
    <xf numFmtId="0" fontId="7" fillId="0" borderId="34" xfId="53" applyFont="1" applyFill="1" applyBorder="1" applyAlignment="1">
      <alignment horizontal="center" vertical="center"/>
      <protection/>
    </xf>
    <xf numFmtId="176" fontId="7" fillId="0" borderId="14" xfId="53" applyNumberFormat="1" applyFont="1" applyFill="1" applyBorder="1" applyAlignment="1">
      <alignment vertical="center" wrapText="1"/>
      <protection/>
    </xf>
    <xf numFmtId="0" fontId="7" fillId="0" borderId="21" xfId="53" applyFont="1" applyFill="1" applyBorder="1" applyAlignment="1">
      <alignment horizontal="center" vertical="center"/>
      <protection/>
    </xf>
    <xf numFmtId="49" fontId="7" fillId="0" borderId="14" xfId="53" applyNumberFormat="1" applyFont="1" applyFill="1" applyBorder="1" applyAlignment="1">
      <alignment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49" fontId="7" fillId="0" borderId="23" xfId="53" applyNumberFormat="1" applyFont="1" applyFill="1" applyBorder="1" applyAlignment="1">
      <alignment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49" fontId="11" fillId="0" borderId="14" xfId="53" applyNumberFormat="1" applyFont="1" applyFill="1" applyBorder="1" applyAlignment="1">
      <alignment vertical="center"/>
      <protection/>
    </xf>
    <xf numFmtId="4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7" fillId="0" borderId="14" xfId="0" applyFont="1" applyBorder="1" applyAlignment="1">
      <alignment wrapText="1"/>
    </xf>
    <xf numFmtId="0" fontId="14" fillId="0" borderId="35" xfId="53" applyFont="1" applyFill="1" applyBorder="1" applyAlignment="1">
      <alignment horizontal="center" vertical="center"/>
      <protection/>
    </xf>
    <xf numFmtId="49" fontId="14" fillId="0" borderId="38" xfId="53" applyNumberFormat="1" applyFont="1" applyFill="1" applyBorder="1" applyAlignment="1">
      <alignment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43" fontId="55" fillId="0" borderId="0" xfId="63" applyNumberFormat="1" applyFont="1" applyFill="1" applyAlignment="1">
      <alignment vertical="center"/>
    </xf>
    <xf numFmtId="172" fontId="29" fillId="0" borderId="0" xfId="53" applyNumberFormat="1" applyFont="1" applyAlignment="1">
      <alignment vertical="center"/>
      <protection/>
    </xf>
    <xf numFmtId="4" fontId="12" fillId="0" borderId="0" xfId="53" applyNumberFormat="1" applyFont="1" applyAlignment="1">
      <alignment vertical="center"/>
      <protection/>
    </xf>
    <xf numFmtId="4" fontId="12" fillId="0" borderId="15" xfId="53" applyNumberFormat="1" applyFont="1" applyBorder="1" applyAlignment="1">
      <alignment horizontal="center" vertical="center"/>
      <protection/>
    </xf>
    <xf numFmtId="4" fontId="12" fillId="0" borderId="33" xfId="53" applyNumberFormat="1" applyFont="1" applyBorder="1" applyAlignment="1">
      <alignment horizontal="center" vertical="center"/>
      <protection/>
    </xf>
    <xf numFmtId="4" fontId="10" fillId="0" borderId="20" xfId="53" applyNumberFormat="1" applyFont="1" applyBorder="1" applyAlignment="1">
      <alignment horizontal="center" vertical="center"/>
      <protection/>
    </xf>
    <xf numFmtId="4" fontId="12" fillId="0" borderId="20" xfId="53" applyNumberFormat="1" applyFont="1" applyBorder="1" applyAlignment="1">
      <alignment horizontal="center" vertical="center"/>
      <protection/>
    </xf>
    <xf numFmtId="4" fontId="12" fillId="0" borderId="34" xfId="53" applyNumberFormat="1" applyFont="1" applyBorder="1" applyAlignment="1">
      <alignment horizontal="center" vertical="center"/>
      <protection/>
    </xf>
    <xf numFmtId="4" fontId="10" fillId="0" borderId="35" xfId="53" applyNumberFormat="1" applyFont="1" applyBorder="1" applyAlignment="1">
      <alignment horizontal="center" vertical="center"/>
      <protection/>
    </xf>
    <xf numFmtId="4" fontId="27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Border="1" applyAlignment="1">
      <alignment horizontal="center" vertical="center"/>
      <protection/>
    </xf>
    <xf numFmtId="4" fontId="56" fillId="0" borderId="0" xfId="53" applyNumberFormat="1" applyFont="1" applyBorder="1" applyAlignment="1">
      <alignment horizontal="center" vertical="center"/>
      <protection/>
    </xf>
    <xf numFmtId="4" fontId="30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Alignment="1">
      <alignment vertical="center"/>
      <protection/>
    </xf>
    <xf numFmtId="182" fontId="11" fillId="0" borderId="11" xfId="63" applyNumberFormat="1" applyFont="1" applyFill="1" applyBorder="1" applyAlignment="1">
      <alignment horizontal="center" vertical="center" wrapText="1"/>
    </xf>
    <xf numFmtId="183" fontId="11" fillId="0" borderId="11" xfId="63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center"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5" xfId="53" applyNumberFormat="1" applyFont="1" applyFill="1" applyBorder="1" applyAlignment="1">
      <alignment horizontal="center" vertical="center"/>
      <protection/>
    </xf>
    <xf numFmtId="4" fontId="11" fillId="0" borderId="33" xfId="53" applyNumberFormat="1" applyFont="1" applyFill="1" applyBorder="1" applyAlignment="1">
      <alignment horizontal="center" vertical="top"/>
      <protection/>
    </xf>
    <xf numFmtId="4" fontId="31" fillId="0" borderId="25" xfId="53" applyNumberFormat="1" applyFont="1" applyFill="1" applyBorder="1" applyAlignment="1">
      <alignment horizontal="center" vertical="center"/>
      <protection/>
    </xf>
    <xf numFmtId="4" fontId="11" fillId="4" borderId="25" xfId="53" applyNumberFormat="1" applyFont="1" applyFill="1" applyBorder="1" applyAlignment="1">
      <alignment horizontal="center" vertical="center"/>
      <protection/>
    </xf>
    <xf numFmtId="4" fontId="9" fillId="0" borderId="21" xfId="53" applyNumberFormat="1" applyFont="1" applyFill="1" applyBorder="1" applyAlignment="1">
      <alignment horizontal="center" vertical="center"/>
      <protection/>
    </xf>
    <xf numFmtId="4" fontId="9" fillId="0" borderId="20" xfId="53" applyNumberFormat="1" applyFont="1" applyFill="1" applyBorder="1" applyAlignment="1">
      <alignment horizontal="center" vertical="center"/>
      <protection/>
    </xf>
    <xf numFmtId="4" fontId="9" fillId="0" borderId="34" xfId="53" applyNumberFormat="1" applyFont="1" applyFill="1" applyBorder="1" applyAlignment="1">
      <alignment horizontal="center" vertical="center"/>
      <protection/>
    </xf>
    <xf numFmtId="4" fontId="9" fillId="24" borderId="25" xfId="53" applyNumberFormat="1" applyFont="1" applyFill="1" applyBorder="1" applyAlignment="1">
      <alignment horizontal="center" vertical="center"/>
      <protection/>
    </xf>
    <xf numFmtId="4" fontId="9" fillId="0" borderId="29" xfId="53" applyNumberFormat="1" applyFont="1" applyFill="1" applyBorder="1" applyAlignment="1">
      <alignment horizontal="center" vertical="center"/>
      <protection/>
    </xf>
    <xf numFmtId="4" fontId="9" fillId="0" borderId="12" xfId="53" applyNumberFormat="1" applyFont="1" applyFill="1" applyBorder="1" applyAlignment="1">
      <alignment horizontal="center" vertical="center"/>
      <protection/>
    </xf>
    <xf numFmtId="4" fontId="11" fillId="0" borderId="25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1" fillId="0" borderId="25" xfId="53" applyNumberFormat="1" applyFont="1" applyFill="1" applyBorder="1" applyAlignment="1">
      <alignment horizontal="center" vertical="center"/>
      <protection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11" fillId="0" borderId="20" xfId="53" applyNumberFormat="1" applyFont="1" applyFill="1" applyBorder="1" applyAlignment="1">
      <alignment horizontal="center" vertical="center"/>
      <protection/>
    </xf>
    <xf numFmtId="4" fontId="10" fillId="0" borderId="25" xfId="53" applyNumberFormat="1" applyFont="1" applyFill="1" applyBorder="1" applyAlignment="1">
      <alignment horizontal="center" vertical="center"/>
      <protection/>
    </xf>
    <xf numFmtId="4" fontId="53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5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0" xfId="53" applyNumberFormat="1" applyFont="1" applyFill="1" applyAlignment="1">
      <alignment horizontal="center" vertical="center"/>
      <protection/>
    </xf>
    <xf numFmtId="4" fontId="14" fillId="0" borderId="15" xfId="53" applyNumberFormat="1" applyFont="1" applyFill="1" applyBorder="1" applyAlignment="1">
      <alignment horizontal="center" vertical="center"/>
      <protection/>
    </xf>
    <xf numFmtId="4" fontId="14" fillId="0" borderId="35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194" fontId="9" fillId="0" borderId="0" xfId="53" applyNumberFormat="1" applyFont="1" applyFill="1" applyAlignment="1">
      <alignment vertical="center"/>
      <protection/>
    </xf>
    <xf numFmtId="0" fontId="9" fillId="0" borderId="11" xfId="0" applyNumberFormat="1" applyFont="1" applyFill="1" applyBorder="1" applyAlignment="1">
      <alignment horizontal="left" vertical="center" wrapText="1"/>
    </xf>
    <xf numFmtId="0" fontId="50" fillId="24" borderId="0" xfId="0" applyFont="1" applyFill="1" applyAlignment="1">
      <alignment wrapText="1"/>
    </xf>
    <xf numFmtId="0" fontId="16" fillId="24" borderId="0" xfId="0" applyFont="1" applyFill="1" applyAlignment="1">
      <alignment vertical="center"/>
    </xf>
    <xf numFmtId="0" fontId="0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4" fontId="0" fillId="24" borderId="0" xfId="0" applyNumberFormat="1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181" fontId="16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17" fillId="24" borderId="0" xfId="0" applyFont="1" applyFill="1" applyAlignment="1">
      <alignment horizontal="left"/>
    </xf>
    <xf numFmtId="0" fontId="0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16" fillId="24" borderId="0" xfId="0" applyFont="1" applyFill="1" applyAlignment="1">
      <alignment horizontal="left"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49" fillId="24" borderId="0" xfId="0" applyFont="1" applyFill="1" applyAlignment="1">
      <alignment/>
    </xf>
    <xf numFmtId="43" fontId="16" fillId="24" borderId="0" xfId="0" applyNumberFormat="1" applyFont="1" applyFill="1" applyAlignment="1">
      <alignment horizontal="center"/>
    </xf>
    <xf numFmtId="4" fontId="18" fillId="24" borderId="0" xfId="0" applyNumberFormat="1" applyFont="1" applyFill="1" applyAlignment="1">
      <alignment horizontal="center"/>
    </xf>
    <xf numFmtId="43" fontId="51" fillId="24" borderId="0" xfId="0" applyNumberFormat="1" applyFont="1" applyFill="1" applyAlignment="1">
      <alignment/>
    </xf>
    <xf numFmtId="43" fontId="51" fillId="0" borderId="0" xfId="63" applyNumberFormat="1" applyFont="1" applyFill="1" applyAlignment="1">
      <alignment vertical="center"/>
    </xf>
    <xf numFmtId="4" fontId="54" fillId="0" borderId="29" xfId="53" applyNumberFormat="1" applyFont="1" applyFill="1" applyBorder="1" applyAlignment="1">
      <alignment horizontal="center" vertical="center"/>
      <protection/>
    </xf>
    <xf numFmtId="4" fontId="14" fillId="0" borderId="20" xfId="53" applyNumberFormat="1" applyFont="1" applyFill="1" applyBorder="1" applyAlignment="1">
      <alignment horizontal="center" vertical="center"/>
      <protection/>
    </xf>
    <xf numFmtId="4" fontId="6" fillId="0" borderId="20" xfId="53" applyNumberFormat="1" applyFont="1" applyFill="1" applyBorder="1" applyAlignment="1">
      <alignment horizontal="center" vertical="center"/>
      <protection/>
    </xf>
    <xf numFmtId="4" fontId="58" fillId="0" borderId="20" xfId="53" applyNumberFormat="1" applyFont="1" applyFill="1" applyBorder="1" applyAlignment="1">
      <alignment horizontal="center" vertical="center"/>
      <protection/>
    </xf>
    <xf numFmtId="4" fontId="7" fillId="0" borderId="20" xfId="53" applyNumberFormat="1" applyFont="1" applyFill="1" applyBorder="1" applyAlignment="1">
      <alignment horizontal="center" vertical="center"/>
      <protection/>
    </xf>
    <xf numFmtId="4" fontId="50" fillId="0" borderId="20" xfId="53" applyNumberFormat="1" applyFont="1" applyFill="1" applyBorder="1" applyAlignment="1">
      <alignment horizontal="center" vertical="center"/>
      <protection/>
    </xf>
    <xf numFmtId="4" fontId="14" fillId="0" borderId="12" xfId="53" applyNumberFormat="1" applyFont="1" applyFill="1" applyBorder="1" applyAlignment="1">
      <alignment horizontal="center" vertical="center"/>
      <protection/>
    </xf>
    <xf numFmtId="4" fontId="7" fillId="0" borderId="12" xfId="53" applyNumberFormat="1" applyFont="1" applyFill="1" applyBorder="1" applyAlignment="1">
      <alignment horizontal="center" vertical="center"/>
      <protection/>
    </xf>
    <xf numFmtId="4" fontId="7" fillId="0" borderId="34" xfId="53" applyNumberFormat="1" applyFont="1" applyFill="1" applyBorder="1" applyAlignment="1">
      <alignment horizontal="center"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0" xfId="53" applyNumberFormat="1" applyFont="1" applyAlignment="1">
      <alignment horizontal="center" vertical="center"/>
      <protection/>
    </xf>
    <xf numFmtId="4" fontId="5" fillId="0" borderId="25" xfId="65" applyNumberFormat="1" applyFont="1" applyBorder="1" applyAlignment="1">
      <alignment horizontal="center" vertical="center"/>
    </xf>
    <xf numFmtId="4" fontId="4" fillId="0" borderId="21" xfId="65" applyNumberFormat="1" applyFont="1" applyFill="1" applyBorder="1" applyAlignment="1">
      <alignment horizontal="center" vertical="center"/>
    </xf>
    <xf numFmtId="4" fontId="4" fillId="0" borderId="12" xfId="65" applyNumberFormat="1" applyFont="1" applyFill="1" applyBorder="1" applyAlignment="1">
      <alignment horizontal="center" vertical="center"/>
    </xf>
    <xf numFmtId="4" fontId="5" fillId="0" borderId="25" xfId="65" applyNumberFormat="1" applyFont="1" applyFill="1" applyBorder="1" applyAlignment="1">
      <alignment horizontal="center" vertical="center"/>
    </xf>
    <xf numFmtId="4" fontId="4" fillId="24" borderId="21" xfId="65" applyNumberFormat="1" applyFont="1" applyFill="1" applyBorder="1" applyAlignment="1">
      <alignment horizontal="center" vertical="center"/>
    </xf>
    <xf numFmtId="4" fontId="4" fillId="0" borderId="29" xfId="65" applyNumberFormat="1" applyFont="1" applyBorder="1" applyAlignment="1">
      <alignment horizontal="center" vertical="center"/>
    </xf>
    <xf numFmtId="4" fontId="4" fillId="0" borderId="20" xfId="65" applyNumberFormat="1" applyFont="1" applyBorder="1" applyAlignment="1">
      <alignment horizontal="center" vertical="center"/>
    </xf>
    <xf numFmtId="4" fontId="10" fillId="0" borderId="25" xfId="65" applyNumberFormat="1" applyFont="1" applyBorder="1" applyAlignment="1">
      <alignment horizontal="center" vertical="center"/>
    </xf>
    <xf numFmtId="4" fontId="53" fillId="0" borderId="0" xfId="53" applyNumberFormat="1" applyFont="1" applyAlignment="1">
      <alignment vertical="center"/>
      <protection/>
    </xf>
    <xf numFmtId="43" fontId="17" fillId="24" borderId="0" xfId="0" applyNumberFormat="1" applyFont="1" applyFill="1" applyAlignment="1">
      <alignment horizontal="left" vertical="center"/>
    </xf>
    <xf numFmtId="165" fontId="9" fillId="0" borderId="10" xfId="0" applyNumberFormat="1" applyFont="1" applyFill="1" applyBorder="1" applyAlignment="1">
      <alignment horizontal="left" vertical="top" wrapText="1"/>
    </xf>
    <xf numFmtId="0" fontId="10" fillId="0" borderId="35" xfId="53" applyFont="1" applyBorder="1" applyAlignment="1">
      <alignment vertical="center" wrapText="1"/>
      <protection/>
    </xf>
    <xf numFmtId="0" fontId="1" fillId="0" borderId="0" xfId="53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27" fillId="0" borderId="0" xfId="53" applyFont="1" applyBorder="1" applyAlignment="1">
      <alignment vertical="center" wrapText="1"/>
      <protection/>
    </xf>
    <xf numFmtId="0" fontId="1" fillId="0" borderId="0" xfId="53" applyBorder="1" applyAlignment="1">
      <alignment vertical="center" wrapText="1"/>
      <protection/>
    </xf>
    <xf numFmtId="0" fontId="27" fillId="0" borderId="0" xfId="53" applyFont="1" applyFill="1" applyBorder="1" applyAlignment="1">
      <alignment vertical="center" wrapText="1"/>
      <protection/>
    </xf>
    <xf numFmtId="0" fontId="30" fillId="0" borderId="0" xfId="53" applyFont="1" applyBorder="1" applyAlignment="1">
      <alignment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33" xfId="53" applyFont="1" applyBorder="1" applyAlignment="1">
      <alignment horizontal="center" vertical="center" wrapText="1"/>
      <protection/>
    </xf>
    <xf numFmtId="49" fontId="11" fillId="0" borderId="37" xfId="53" applyNumberFormat="1" applyFont="1" applyFill="1" applyBorder="1" applyAlignment="1">
      <alignment horizontal="center" vertical="center"/>
      <protection/>
    </xf>
    <xf numFmtId="49" fontId="11" fillId="0" borderId="39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 wrapText="1"/>
      <protection/>
    </xf>
    <xf numFmtId="4" fontId="53" fillId="0" borderId="0" xfId="53" applyNumberFormat="1" applyFont="1" applyFill="1" applyAlignment="1">
      <alignment horizontal="center"/>
      <protection/>
    </xf>
    <xf numFmtId="0" fontId="53" fillId="0" borderId="0" xfId="53" applyFont="1" applyFill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0" xfId="53" applyFont="1" applyAlignment="1">
      <alignment horizontal="center" vertical="center" wrapText="1"/>
      <protection/>
    </xf>
    <xf numFmtId="4" fontId="5" fillId="0" borderId="15" xfId="53" applyNumberFormat="1" applyFont="1" applyBorder="1" applyAlignment="1">
      <alignment horizontal="center" vertical="center" wrapText="1"/>
      <protection/>
    </xf>
    <xf numFmtId="4" fontId="5" fillId="0" borderId="33" xfId="53" applyNumberFormat="1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26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14" fillId="0" borderId="0" xfId="0" applyFont="1" applyFill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43" fontId="9" fillId="0" borderId="0" xfId="53" applyNumberFormat="1" applyFont="1" applyAlignment="1">
      <alignment horizontal="center" vertical="center"/>
      <protection/>
    </xf>
    <xf numFmtId="0" fontId="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40" xfId="53" applyNumberFormat="1" applyFont="1" applyFill="1" applyBorder="1" applyAlignment="1">
      <alignment horizontal="center" vertical="center" wrapText="1"/>
      <protection/>
    </xf>
    <xf numFmtId="49" fontId="14" fillId="0" borderId="41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1092;&#1080;&#1085;.%20&#1086;&#1090;&#1076;&#1077;&#1083;\&#1056;&#1045;&#1064;&#1045;&#1053;&#1048;&#1071;%20&#1057;&#1044;%202015&#1075;\5.%20&#1059;&#1090;&#1086;&#1095;&#1085;&#1077;&#1085;&#1080;&#1077;%20&#1086;&#1090;%2018.03.2015&#1075;\2.%20&#1055;&#1088;&#1080;&#1083;&#1086;&#1078;&#1077;&#1085;&#1080;&#1103;%20&#1082;%20&#1057;&#1044;%20(1-10)%20&#1086;&#1090;%2018.03.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 Ист."/>
      <sheetName val="Пр.2 Дох."/>
      <sheetName val="Пр.3 ФП "/>
      <sheetName val="Пр.4 ГАД"/>
      <sheetName val="Пр.5 Раз.,Подразд"/>
      <sheetName val="Пр.6 по прогр.."/>
      <sheetName val="Пр.7 Р.П. ЦС. ВР"/>
      <sheetName val="Пр.7,1 изменения"/>
      <sheetName val="Пр.8 Гл.расп."/>
      <sheetName val="Пр.9 Вед."/>
      <sheetName val="Пр.10 Заимств."/>
      <sheetName val="Пр.12 ГАИ)"/>
      <sheetName val="Пр.13 Межбюд."/>
    </sheetNames>
    <sheetDataSet>
      <sheetData sheetId="1">
        <row r="11">
          <cell r="C11">
            <v>40919.3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="75" zoomScaleNormal="75" zoomScalePageLayoutView="0" workbookViewId="0" topLeftCell="A1">
      <selection activeCell="C5" sqref="C5"/>
    </sheetView>
  </sheetViews>
  <sheetFormatPr defaultColWidth="10.00390625" defaultRowHeight="15"/>
  <cols>
    <col min="1" max="1" width="32.140625" style="231" customWidth="1"/>
    <col min="2" max="2" width="56.28125" style="422" customWidth="1"/>
    <col min="3" max="3" width="15.421875" style="339" customWidth="1"/>
    <col min="4" max="4" width="18.00390625" style="231" customWidth="1"/>
    <col min="5" max="16384" width="10.00390625" style="231" customWidth="1"/>
  </cols>
  <sheetData>
    <row r="1" ht="12.75">
      <c r="C1" s="117" t="s">
        <v>435</v>
      </c>
    </row>
    <row r="2" ht="12.75">
      <c r="C2" s="117" t="s">
        <v>434</v>
      </c>
    </row>
    <row r="3" ht="12.75">
      <c r="C3" s="117" t="s">
        <v>501</v>
      </c>
    </row>
    <row r="4" ht="12.75">
      <c r="C4" s="117" t="s">
        <v>375</v>
      </c>
    </row>
    <row r="5" ht="12.75">
      <c r="C5" s="117" t="s">
        <v>173</v>
      </c>
    </row>
    <row r="7" spans="1:3" s="232" customFormat="1" ht="63" customHeight="1">
      <c r="A7" s="428" t="s">
        <v>174</v>
      </c>
      <c r="B7" s="428"/>
      <c r="C7" s="428"/>
    </row>
    <row r="8" spans="1:3" ht="18" thickBot="1">
      <c r="A8" s="233"/>
      <c r="B8" s="423"/>
      <c r="C8" s="328"/>
    </row>
    <row r="9" spans="1:3" ht="18">
      <c r="A9" s="234" t="s">
        <v>175</v>
      </c>
      <c r="B9" s="429" t="s">
        <v>176</v>
      </c>
      <c r="C9" s="329" t="s">
        <v>177</v>
      </c>
    </row>
    <row r="10" spans="1:3" ht="18" thickBot="1">
      <c r="A10" s="235" t="s">
        <v>178</v>
      </c>
      <c r="B10" s="430"/>
      <c r="C10" s="330" t="s">
        <v>179</v>
      </c>
    </row>
    <row r="11" spans="1:3" s="238" customFormat="1" ht="42" customHeight="1">
      <c r="A11" s="236" t="s">
        <v>180</v>
      </c>
      <c r="B11" s="237" t="s">
        <v>181</v>
      </c>
      <c r="C11" s="331">
        <f>C12</f>
        <v>2045.9650000000001</v>
      </c>
    </row>
    <row r="12" spans="1:3" s="238" customFormat="1" ht="42" customHeight="1" hidden="1">
      <c r="A12" s="239" t="s">
        <v>182</v>
      </c>
      <c r="B12" s="240" t="s">
        <v>183</v>
      </c>
      <c r="C12" s="332">
        <f>'[1]Пр.2 Дох.'!C11*0.05</f>
        <v>2045.9650000000001</v>
      </c>
    </row>
    <row r="13" spans="1:3" s="241" customFormat="1" ht="54" customHeight="1" hidden="1">
      <c r="A13" s="236" t="s">
        <v>184</v>
      </c>
      <c r="B13" s="237" t="s">
        <v>185</v>
      </c>
      <c r="C13" s="331">
        <f>C14-C15</f>
        <v>0</v>
      </c>
    </row>
    <row r="14" spans="1:3" s="241" customFormat="1" ht="62.25" customHeight="1" hidden="1">
      <c r="A14" s="242" t="s">
        <v>186</v>
      </c>
      <c r="B14" s="243" t="s">
        <v>187</v>
      </c>
      <c r="C14" s="332"/>
    </row>
    <row r="15" spans="1:3" s="241" customFormat="1" ht="54.75" customHeight="1" hidden="1">
      <c r="A15" s="242" t="s">
        <v>188</v>
      </c>
      <c r="B15" s="243" t="s">
        <v>189</v>
      </c>
      <c r="C15" s="332"/>
    </row>
    <row r="16" spans="1:3" s="241" customFormat="1" ht="17.25">
      <c r="A16" s="244"/>
      <c r="B16" s="245"/>
      <c r="C16" s="331"/>
    </row>
    <row r="17" spans="1:4" s="241" customFormat="1" ht="34.5">
      <c r="A17" s="244" t="s">
        <v>190</v>
      </c>
      <c r="B17" s="237" t="s">
        <v>191</v>
      </c>
      <c r="C17" s="331">
        <f>C30-C11</f>
        <v>24137.590080000005</v>
      </c>
      <c r="D17" s="327"/>
    </row>
    <row r="18" spans="1:3" s="241" customFormat="1" ht="17.25">
      <c r="A18" s="244"/>
      <c r="B18" s="245"/>
      <c r="C18" s="331"/>
    </row>
    <row r="19" spans="1:3" ht="42" customHeight="1" hidden="1">
      <c r="A19" s="244" t="s">
        <v>192</v>
      </c>
      <c r="B19" s="245" t="s">
        <v>193</v>
      </c>
      <c r="C19" s="331">
        <f>C23-C24+C21</f>
        <v>0</v>
      </c>
    </row>
    <row r="20" spans="1:3" ht="13.5" customHeight="1" hidden="1">
      <c r="A20" s="244"/>
      <c r="B20" s="245"/>
      <c r="C20" s="331"/>
    </row>
    <row r="21" spans="1:3" s="232" customFormat="1" ht="72" hidden="1">
      <c r="A21" s="242" t="s">
        <v>194</v>
      </c>
      <c r="B21" s="243" t="s">
        <v>195</v>
      </c>
      <c r="C21" s="332"/>
    </row>
    <row r="22" spans="1:3" s="232" customFormat="1" ht="18" hidden="1">
      <c r="A22" s="242"/>
      <c r="B22" s="243"/>
      <c r="C22" s="332"/>
    </row>
    <row r="23" spans="1:3" s="232" customFormat="1" ht="62.25" customHeight="1" hidden="1">
      <c r="A23" s="242" t="s">
        <v>196</v>
      </c>
      <c r="B23" s="243" t="s">
        <v>197</v>
      </c>
      <c r="C23" s="332"/>
    </row>
    <row r="24" spans="1:3" s="232" customFormat="1" ht="39" customHeight="1" hidden="1">
      <c r="A24" s="242" t="s">
        <v>198</v>
      </c>
      <c r="B24" s="243" t="s">
        <v>199</v>
      </c>
      <c r="C24" s="332"/>
    </row>
    <row r="25" spans="1:3" s="232" customFormat="1" ht="39" customHeight="1" hidden="1">
      <c r="A25" s="246"/>
      <c r="B25" s="247"/>
      <c r="C25" s="333"/>
    </row>
    <row r="26" spans="1:3" ht="39" customHeight="1" hidden="1">
      <c r="A26" s="244" t="s">
        <v>200</v>
      </c>
      <c r="B26" s="245" t="s">
        <v>201</v>
      </c>
      <c r="C26" s="331">
        <f>C28</f>
        <v>0</v>
      </c>
    </row>
    <row r="27" spans="1:3" s="232" customFormat="1" ht="39" customHeight="1" hidden="1">
      <c r="A27" s="246"/>
      <c r="B27" s="247"/>
      <c r="C27" s="333"/>
    </row>
    <row r="28" spans="1:3" s="232" customFormat="1" ht="39" customHeight="1" hidden="1">
      <c r="A28" s="246" t="s">
        <v>202</v>
      </c>
      <c r="B28" s="247" t="s">
        <v>203</v>
      </c>
      <c r="C28" s="333"/>
    </row>
    <row r="29" spans="1:3" s="232" customFormat="1" ht="39" customHeight="1" hidden="1">
      <c r="A29" s="246"/>
      <c r="B29" s="247"/>
      <c r="C29" s="333"/>
    </row>
    <row r="30" spans="1:3" s="232" customFormat="1" ht="39" customHeight="1" thickBot="1">
      <c r="A30" s="248"/>
      <c r="B30" s="421" t="s">
        <v>204</v>
      </c>
      <c r="C30" s="334">
        <f>'Пр.7 Р.П. ЦС. ВР'!E321-'Пр.2. Доходы'!C58</f>
        <v>26183.555080000006</v>
      </c>
    </row>
    <row r="31" spans="1:3" ht="12.75">
      <c r="A31" s="249"/>
      <c r="B31" s="424"/>
      <c r="C31" s="335"/>
    </row>
    <row r="32" spans="1:3" ht="12">
      <c r="A32" s="250"/>
      <c r="B32" s="425"/>
      <c r="C32" s="336"/>
    </row>
    <row r="33" spans="1:3" s="232" customFormat="1" ht="12.75">
      <c r="A33" s="250"/>
      <c r="B33" s="425"/>
      <c r="C33" s="336"/>
    </row>
    <row r="34" spans="1:3" s="232" customFormat="1" ht="12.75">
      <c r="A34" s="249"/>
      <c r="B34" s="424"/>
      <c r="C34" s="337"/>
    </row>
    <row r="35" spans="1:3" s="232" customFormat="1" ht="12.75">
      <c r="A35" s="249"/>
      <c r="B35" s="426"/>
      <c r="C35" s="335"/>
    </row>
    <row r="36" spans="1:3" ht="12.75">
      <c r="A36" s="249"/>
      <c r="B36" s="426"/>
      <c r="C36" s="335"/>
    </row>
    <row r="37" spans="1:3" ht="18">
      <c r="A37" s="251"/>
      <c r="B37" s="427"/>
      <c r="C37" s="338"/>
    </row>
    <row r="46" ht="12">
      <c r="B46" s="422" t="s">
        <v>205</v>
      </c>
    </row>
  </sheetData>
  <sheetProtection/>
  <mergeCells count="2">
    <mergeCell ref="A7:C7"/>
    <mergeCell ref="B9:B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5" sqref="C5"/>
    </sheetView>
  </sheetViews>
  <sheetFormatPr defaultColWidth="10.140625" defaultRowHeight="15"/>
  <cols>
    <col min="1" max="1" width="20.57421875" style="252" customWidth="1"/>
    <col min="2" max="2" width="54.140625" style="2" customWidth="1"/>
    <col min="3" max="3" width="15.57421875" style="368" customWidth="1"/>
    <col min="4" max="4" width="7.57421875" style="252" hidden="1" customWidth="1"/>
    <col min="5" max="5" width="6.57421875" style="252" hidden="1" customWidth="1"/>
    <col min="6" max="16384" width="10.140625" style="252" customWidth="1"/>
  </cols>
  <sheetData>
    <row r="1" ht="12.75">
      <c r="C1" s="345" t="s">
        <v>435</v>
      </c>
    </row>
    <row r="2" ht="12.75">
      <c r="C2" s="345" t="s">
        <v>434</v>
      </c>
    </row>
    <row r="3" ht="12.75">
      <c r="C3" s="117" t="s">
        <v>501</v>
      </c>
    </row>
    <row r="4" ht="12.75">
      <c r="C4" s="117" t="s">
        <v>375</v>
      </c>
    </row>
    <row r="5" ht="12.75">
      <c r="C5" s="345" t="s">
        <v>206</v>
      </c>
    </row>
    <row r="7" spans="1:3" ht="17.25">
      <c r="A7" s="433" t="s">
        <v>207</v>
      </c>
      <c r="B7" s="433"/>
      <c r="C7" s="433"/>
    </row>
    <row r="8" spans="1:3" ht="13.5" thickBot="1">
      <c r="A8" s="253"/>
      <c r="B8" s="254"/>
      <c r="C8" s="347"/>
    </row>
    <row r="9" spans="1:3" ht="12.75">
      <c r="A9" s="255" t="s">
        <v>175</v>
      </c>
      <c r="B9" s="431" t="s">
        <v>208</v>
      </c>
      <c r="C9" s="348" t="s">
        <v>177</v>
      </c>
    </row>
    <row r="10" spans="1:3" ht="13.5" thickBot="1">
      <c r="A10" s="256" t="s">
        <v>178</v>
      </c>
      <c r="B10" s="432"/>
      <c r="C10" s="349" t="s">
        <v>209</v>
      </c>
    </row>
    <row r="11" spans="1:3" ht="16.5" thickBot="1">
      <c r="A11" s="257" t="s">
        <v>210</v>
      </c>
      <c r="B11" s="258" t="s">
        <v>211</v>
      </c>
      <c r="C11" s="350">
        <f>C12+C23+C26+C17+C38+C45+C52+C55+C43+C35</f>
        <v>42937.979999999996</v>
      </c>
    </row>
    <row r="12" spans="1:3" ht="13.5" thickBot="1">
      <c r="A12" s="259" t="s">
        <v>212</v>
      </c>
      <c r="B12" s="260" t="s">
        <v>213</v>
      </c>
      <c r="C12" s="351">
        <f>C13</f>
        <v>7385.1</v>
      </c>
    </row>
    <row r="13" spans="1:3" ht="12.75">
      <c r="A13" s="261" t="s">
        <v>214</v>
      </c>
      <c r="B13" s="262" t="s">
        <v>215</v>
      </c>
      <c r="C13" s="352">
        <f>C14+C15+C16</f>
        <v>7385.1</v>
      </c>
    </row>
    <row r="14" spans="1:3" ht="78">
      <c r="A14" s="261" t="s">
        <v>216</v>
      </c>
      <c r="B14" s="263" t="s">
        <v>217</v>
      </c>
      <c r="C14" s="353">
        <f>7620.1-345</f>
        <v>7275.1</v>
      </c>
    </row>
    <row r="15" spans="1:3" ht="103.5">
      <c r="A15" s="261" t="s">
        <v>218</v>
      </c>
      <c r="B15" s="264" t="s">
        <v>219</v>
      </c>
      <c r="C15" s="354">
        <v>50</v>
      </c>
    </row>
    <row r="16" spans="1:3" ht="52.5" thickBot="1">
      <c r="A16" s="261" t="s">
        <v>220</v>
      </c>
      <c r="B16" s="265" t="s">
        <v>221</v>
      </c>
      <c r="C16" s="354">
        <v>60</v>
      </c>
    </row>
    <row r="17" spans="1:4" ht="13.5" thickBot="1">
      <c r="A17" s="259" t="s">
        <v>222</v>
      </c>
      <c r="B17" s="260" t="s">
        <v>223</v>
      </c>
      <c r="C17" s="351">
        <f>C18</f>
        <v>1140.1</v>
      </c>
      <c r="D17" s="266">
        <f>C17-D18</f>
        <v>-419.3000000000002</v>
      </c>
    </row>
    <row r="18" spans="1:4" ht="13.5" thickBot="1">
      <c r="A18" s="267" t="s">
        <v>224</v>
      </c>
      <c r="B18" s="268" t="s">
        <v>225</v>
      </c>
      <c r="C18" s="355">
        <f>C19+C20+C21+C22</f>
        <v>1140.1</v>
      </c>
      <c r="D18" s="252">
        <f>D19+D20+D21+D22</f>
        <v>1559.4</v>
      </c>
    </row>
    <row r="19" spans="1:4" ht="51.75">
      <c r="A19" s="269" t="s">
        <v>226</v>
      </c>
      <c r="B19" s="270" t="s">
        <v>227</v>
      </c>
      <c r="C19" s="356">
        <v>280.7</v>
      </c>
      <c r="D19" s="252">
        <v>400</v>
      </c>
    </row>
    <row r="20" spans="1:4" ht="64.5">
      <c r="A20" s="269" t="s">
        <v>228</v>
      </c>
      <c r="B20" s="263" t="s">
        <v>229</v>
      </c>
      <c r="C20" s="353">
        <v>200</v>
      </c>
      <c r="D20" s="252">
        <v>200</v>
      </c>
    </row>
    <row r="21" spans="1:4" ht="51.75">
      <c r="A21" s="269" t="s">
        <v>230</v>
      </c>
      <c r="B21" s="271" t="s">
        <v>231</v>
      </c>
      <c r="C21" s="353">
        <v>624.4</v>
      </c>
      <c r="D21" s="252">
        <v>924.4</v>
      </c>
    </row>
    <row r="22" spans="1:4" ht="52.5" thickBot="1">
      <c r="A22" s="269" t="s">
        <v>232</v>
      </c>
      <c r="B22" s="272" t="s">
        <v>233</v>
      </c>
      <c r="C22" s="357">
        <v>35</v>
      </c>
      <c r="D22" s="252">
        <v>35</v>
      </c>
    </row>
    <row r="23" spans="1:3" ht="13.5" thickBot="1">
      <c r="A23" s="259" t="s">
        <v>234</v>
      </c>
      <c r="B23" s="260" t="s">
        <v>235</v>
      </c>
      <c r="C23" s="351">
        <f>C24</f>
        <v>50</v>
      </c>
    </row>
    <row r="24" spans="1:3" ht="12.75">
      <c r="A24" s="261" t="s">
        <v>236</v>
      </c>
      <c r="B24" s="262" t="s">
        <v>237</v>
      </c>
      <c r="C24" s="352">
        <f>C25</f>
        <v>50</v>
      </c>
    </row>
    <row r="25" spans="1:3" ht="13.5" thickBot="1">
      <c r="A25" s="261" t="s">
        <v>342</v>
      </c>
      <c r="B25" s="273" t="s">
        <v>237</v>
      </c>
      <c r="C25" s="354">
        <f>17.3+16.7+16</f>
        <v>50</v>
      </c>
    </row>
    <row r="26" spans="1:3" ht="13.5" thickBot="1">
      <c r="A26" s="259" t="s">
        <v>238</v>
      </c>
      <c r="B26" s="274" t="s">
        <v>239</v>
      </c>
      <c r="C26" s="351">
        <f>C27+C29+C32</f>
        <v>11116.8</v>
      </c>
    </row>
    <row r="27" spans="1:3" ht="13.5" thickBot="1">
      <c r="A27" s="261" t="s">
        <v>240</v>
      </c>
      <c r="B27" s="275" t="s">
        <v>241</v>
      </c>
      <c r="C27" s="358">
        <f>C28</f>
        <v>538.9</v>
      </c>
    </row>
    <row r="28" spans="1:3" ht="39" thickBot="1">
      <c r="A28" s="261" t="s">
        <v>345</v>
      </c>
      <c r="B28" s="276" t="s">
        <v>242</v>
      </c>
      <c r="C28" s="359">
        <f>638.9-100</f>
        <v>538.9</v>
      </c>
    </row>
    <row r="29" spans="1:3" ht="13.5" thickBot="1">
      <c r="A29" s="261" t="s">
        <v>243</v>
      </c>
      <c r="B29" s="277" t="s">
        <v>244</v>
      </c>
      <c r="C29" s="360">
        <f>C30+C31</f>
        <v>5227.9</v>
      </c>
    </row>
    <row r="30" spans="1:3" ht="12.75">
      <c r="A30" s="261" t="s">
        <v>245</v>
      </c>
      <c r="B30" s="278" t="s">
        <v>246</v>
      </c>
      <c r="C30" s="361">
        <f>550+150</f>
        <v>700</v>
      </c>
    </row>
    <row r="31" spans="1:3" ht="12.75">
      <c r="A31" s="261" t="s">
        <v>247</v>
      </c>
      <c r="B31" s="279" t="s">
        <v>248</v>
      </c>
      <c r="C31" s="362">
        <f>4332.9+195</f>
        <v>4527.9</v>
      </c>
    </row>
    <row r="32" spans="1:3" ht="12.75">
      <c r="A32" s="261" t="s">
        <v>249</v>
      </c>
      <c r="B32" s="279" t="s">
        <v>250</v>
      </c>
      <c r="C32" s="363">
        <f>C33+C34</f>
        <v>5350</v>
      </c>
    </row>
    <row r="33" spans="1:3" ht="51.75">
      <c r="A33" s="261" t="s">
        <v>343</v>
      </c>
      <c r="B33" s="279" t="s">
        <v>251</v>
      </c>
      <c r="C33" s="362">
        <v>1150</v>
      </c>
    </row>
    <row r="34" spans="1:3" ht="52.5" thickBot="1">
      <c r="A34" s="261" t="s">
        <v>344</v>
      </c>
      <c r="B34" s="280" t="s">
        <v>252</v>
      </c>
      <c r="C34" s="364">
        <v>4200</v>
      </c>
    </row>
    <row r="35" spans="1:3" ht="52.5" thickBot="1">
      <c r="A35" s="259" t="s">
        <v>346</v>
      </c>
      <c r="B35" s="281" t="s">
        <v>351</v>
      </c>
      <c r="C35" s="351">
        <f>C36</f>
        <v>524</v>
      </c>
    </row>
    <row r="36" spans="1:3" ht="25.5">
      <c r="A36" s="261" t="s">
        <v>347</v>
      </c>
      <c r="B36" s="288" t="s">
        <v>350</v>
      </c>
      <c r="C36" s="352">
        <f>C37</f>
        <v>524</v>
      </c>
    </row>
    <row r="37" spans="1:3" ht="39" thickBot="1">
      <c r="A37" s="346" t="s">
        <v>348</v>
      </c>
      <c r="B37" s="265" t="s">
        <v>349</v>
      </c>
      <c r="C37" s="354">
        <v>524</v>
      </c>
    </row>
    <row r="38" spans="1:5" ht="39" thickBot="1">
      <c r="A38" s="257" t="s">
        <v>253</v>
      </c>
      <c r="B38" s="281" t="s">
        <v>254</v>
      </c>
      <c r="C38" s="351">
        <f>C39+C40+C41+C42</f>
        <v>19625</v>
      </c>
      <c r="D38" s="252">
        <f>D39+D40+D41+D42</f>
        <v>18150</v>
      </c>
      <c r="E38" s="266">
        <f>C38-D38</f>
        <v>1475</v>
      </c>
    </row>
    <row r="39" spans="1:4" ht="64.5">
      <c r="A39" s="282" t="s">
        <v>255</v>
      </c>
      <c r="B39" s="283" t="s">
        <v>256</v>
      </c>
      <c r="C39" s="361">
        <f>3625+200+900</f>
        <v>4725</v>
      </c>
      <c r="D39" s="252">
        <v>3250</v>
      </c>
    </row>
    <row r="40" spans="1:4" ht="64.5">
      <c r="A40" s="261" t="s">
        <v>257</v>
      </c>
      <c r="B40" s="284" t="s">
        <v>258</v>
      </c>
      <c r="C40" s="362">
        <v>200</v>
      </c>
      <c r="D40" s="252">
        <v>200</v>
      </c>
    </row>
    <row r="41" spans="1:4" ht="51.75">
      <c r="A41" s="261" t="s">
        <v>259</v>
      </c>
      <c r="B41" s="285" t="s">
        <v>260</v>
      </c>
      <c r="C41" s="362">
        <v>13400</v>
      </c>
      <c r="D41" s="252">
        <v>13400</v>
      </c>
    </row>
    <row r="42" spans="1:4" ht="65.25" thickBot="1">
      <c r="A42" s="261" t="s">
        <v>261</v>
      </c>
      <c r="B42" s="283" t="s">
        <v>262</v>
      </c>
      <c r="C42" s="364">
        <v>1300</v>
      </c>
      <c r="D42" s="252">
        <v>1300</v>
      </c>
    </row>
    <row r="43" spans="1:3" ht="39" thickBot="1">
      <c r="A43" s="259" t="s">
        <v>263</v>
      </c>
      <c r="B43" s="281" t="s">
        <v>264</v>
      </c>
      <c r="C43" s="351">
        <f>C44</f>
        <v>0</v>
      </c>
    </row>
    <row r="44" spans="1:3" ht="26.25" thickBot="1">
      <c r="A44" s="261" t="s">
        <v>265</v>
      </c>
      <c r="B44" s="284" t="s">
        <v>266</v>
      </c>
      <c r="C44" s="352">
        <v>0</v>
      </c>
    </row>
    <row r="45" spans="1:3" ht="13.5" thickBot="1">
      <c r="A45" s="259" t="s">
        <v>267</v>
      </c>
      <c r="B45" s="260" t="s">
        <v>268</v>
      </c>
      <c r="C45" s="351">
        <f>C46+C47</f>
        <v>2934.7799999999997</v>
      </c>
    </row>
    <row r="46" spans="1:3" ht="78">
      <c r="A46" s="261" t="s">
        <v>269</v>
      </c>
      <c r="B46" s="283" t="s">
        <v>270</v>
      </c>
      <c r="C46" s="352">
        <v>1400</v>
      </c>
    </row>
    <row r="47" spans="1:5" ht="51.75">
      <c r="A47" s="261" t="s">
        <v>271</v>
      </c>
      <c r="B47" s="286" t="s">
        <v>272</v>
      </c>
      <c r="C47" s="353">
        <f>C50+C51</f>
        <v>1534.78</v>
      </c>
      <c r="D47" s="252">
        <f>D50+D51</f>
        <v>800</v>
      </c>
      <c r="E47" s="266">
        <f>C47-D47</f>
        <v>734.78</v>
      </c>
    </row>
    <row r="48" spans="1:3" ht="12.75">
      <c r="A48" s="259" t="s">
        <v>273</v>
      </c>
      <c r="B48" s="287" t="s">
        <v>274</v>
      </c>
      <c r="C48" s="365">
        <f>C49</f>
        <v>0</v>
      </c>
    </row>
    <row r="49" spans="1:3" ht="25.5">
      <c r="A49" s="261" t="s">
        <v>275</v>
      </c>
      <c r="B49" s="271" t="s">
        <v>276</v>
      </c>
      <c r="C49" s="353"/>
    </row>
    <row r="50" spans="1:4" ht="39">
      <c r="A50" s="261" t="s">
        <v>277</v>
      </c>
      <c r="B50" s="284" t="s">
        <v>278</v>
      </c>
      <c r="C50" s="353">
        <f>1070+100</f>
        <v>1170</v>
      </c>
      <c r="D50" s="252">
        <v>700</v>
      </c>
    </row>
    <row r="51" spans="1:4" ht="39" thickBot="1">
      <c r="A51" s="261" t="s">
        <v>279</v>
      </c>
      <c r="B51" s="285" t="s">
        <v>280</v>
      </c>
      <c r="C51" s="354">
        <f>100+42+186.78+36</f>
        <v>364.78</v>
      </c>
      <c r="D51" s="252">
        <v>100</v>
      </c>
    </row>
    <row r="52" spans="1:3" ht="13.5" thickBot="1">
      <c r="A52" s="259" t="s">
        <v>281</v>
      </c>
      <c r="B52" s="260" t="s">
        <v>282</v>
      </c>
      <c r="C52" s="351">
        <f>C53+C54</f>
        <v>162.2</v>
      </c>
    </row>
    <row r="53" spans="1:3" ht="51.75">
      <c r="A53" s="261" t="s">
        <v>283</v>
      </c>
      <c r="B53" s="288" t="s">
        <v>284</v>
      </c>
      <c r="C53" s="352">
        <f>45+26.2+20</f>
        <v>91.2</v>
      </c>
    </row>
    <row r="54" spans="1:3" ht="39" thickBot="1">
      <c r="A54" s="261" t="s">
        <v>285</v>
      </c>
      <c r="B54" s="289" t="s">
        <v>286</v>
      </c>
      <c r="C54" s="354">
        <f>20+21+30</f>
        <v>71</v>
      </c>
    </row>
    <row r="55" spans="1:3" ht="13.5" thickBot="1">
      <c r="A55" s="259" t="s">
        <v>287</v>
      </c>
      <c r="B55" s="260" t="s">
        <v>288</v>
      </c>
      <c r="C55" s="351">
        <f>C56</f>
        <v>0</v>
      </c>
    </row>
    <row r="56" spans="1:3" ht="13.5" thickBot="1">
      <c r="A56" s="261" t="s">
        <v>289</v>
      </c>
      <c r="B56" s="284" t="s">
        <v>290</v>
      </c>
      <c r="C56" s="357"/>
    </row>
    <row r="57" spans="1:3" ht="16.5" thickBot="1">
      <c r="A57" s="259" t="s">
        <v>291</v>
      </c>
      <c r="B57" s="290" t="s">
        <v>292</v>
      </c>
      <c r="C57" s="350">
        <f>'Пр.3 ФП'!C10</f>
        <v>67743.7696</v>
      </c>
    </row>
    <row r="58" spans="1:3" ht="18" thickBot="1">
      <c r="A58" s="291"/>
      <c r="B58" s="292" t="s">
        <v>293</v>
      </c>
      <c r="C58" s="366">
        <f>C11+C57</f>
        <v>110681.7496</v>
      </c>
    </row>
    <row r="59" ht="12.75">
      <c r="C59" s="367"/>
    </row>
    <row r="60" ht="12.75">
      <c r="C60" s="375"/>
    </row>
  </sheetData>
  <sheetProtection/>
  <mergeCells count="2">
    <mergeCell ref="B9:B10"/>
    <mergeCell ref="A7:C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C5" sqref="C5"/>
    </sheetView>
  </sheetViews>
  <sheetFormatPr defaultColWidth="97.8515625" defaultRowHeight="15"/>
  <cols>
    <col min="1" max="1" width="20.57421875" style="297" customWidth="1"/>
    <col min="2" max="2" width="64.421875" style="324" customWidth="1"/>
    <col min="3" max="3" width="14.57421875" style="374" customWidth="1"/>
    <col min="4" max="4" width="14.8515625" style="296" hidden="1" customWidth="1"/>
    <col min="5" max="5" width="14.140625" style="297" hidden="1" customWidth="1"/>
    <col min="6" max="6" width="20.00390625" style="297" customWidth="1"/>
    <col min="7" max="239" width="10.00390625" style="297" customWidth="1"/>
    <col min="240" max="240" width="25.421875" style="297" customWidth="1"/>
    <col min="241" max="16384" width="97.8515625" style="297" customWidth="1"/>
  </cols>
  <sheetData>
    <row r="1" spans="2:4" s="293" customFormat="1" ht="15">
      <c r="B1" s="294"/>
      <c r="C1" s="369" t="s">
        <v>435</v>
      </c>
      <c r="D1" s="295"/>
    </row>
    <row r="2" spans="2:4" s="293" customFormat="1" ht="15">
      <c r="B2" s="294"/>
      <c r="C2" s="369" t="s">
        <v>434</v>
      </c>
      <c r="D2" s="295"/>
    </row>
    <row r="3" spans="2:4" s="293" customFormat="1" ht="12.75">
      <c r="B3" s="294"/>
      <c r="C3" s="117" t="s">
        <v>501</v>
      </c>
      <c r="D3" s="295"/>
    </row>
    <row r="4" spans="2:4" s="293" customFormat="1" ht="12.75">
      <c r="B4" s="294"/>
      <c r="C4" s="117" t="s">
        <v>375</v>
      </c>
      <c r="D4" s="295"/>
    </row>
    <row r="5" spans="2:4" s="293" customFormat="1" ht="15">
      <c r="B5" s="294"/>
      <c r="C5" s="369" t="s">
        <v>294</v>
      </c>
      <c r="D5" s="295"/>
    </row>
    <row r="6" spans="2:4" s="293" customFormat="1" ht="15">
      <c r="B6" s="294"/>
      <c r="C6" s="370"/>
      <c r="D6" s="295"/>
    </row>
    <row r="7" spans="1:3" ht="84.75" customHeight="1">
      <c r="A7" s="433" t="s">
        <v>295</v>
      </c>
      <c r="B7" s="433"/>
      <c r="C7" s="433"/>
    </row>
    <row r="8" spans="1:3" ht="23.25" customHeight="1" thickBot="1">
      <c r="A8" s="298"/>
      <c r="B8" s="299"/>
      <c r="C8" s="371"/>
    </row>
    <row r="9" spans="1:3" ht="26.25" thickBot="1">
      <c r="A9" s="300" t="s">
        <v>296</v>
      </c>
      <c r="B9" s="301" t="s">
        <v>208</v>
      </c>
      <c r="C9" s="372" t="s">
        <v>297</v>
      </c>
    </row>
    <row r="10" spans="1:6" ht="49.5">
      <c r="A10" s="302" t="s">
        <v>298</v>
      </c>
      <c r="B10" s="303" t="s">
        <v>299</v>
      </c>
      <c r="C10" s="399">
        <f>C12+C19+C42+C51</f>
        <v>67743.7696</v>
      </c>
      <c r="F10" s="296"/>
    </row>
    <row r="11" spans="1:3" ht="14.25" customHeight="1">
      <c r="A11" s="304"/>
      <c r="B11" s="305"/>
      <c r="C11" s="400"/>
    </row>
    <row r="12" spans="1:3" ht="31.5">
      <c r="A12" s="304" t="s">
        <v>300</v>
      </c>
      <c r="B12" s="306" t="s">
        <v>301</v>
      </c>
      <c r="C12" s="401">
        <f>C13+C15</f>
        <v>17579</v>
      </c>
    </row>
    <row r="13" spans="1:3" ht="15.75">
      <c r="A13" s="304" t="s">
        <v>302</v>
      </c>
      <c r="B13" s="307" t="s">
        <v>303</v>
      </c>
      <c r="C13" s="402">
        <f>C16+C17</f>
        <v>17579</v>
      </c>
    </row>
    <row r="14" spans="1:3" ht="12.75" hidden="1">
      <c r="A14" s="304"/>
      <c r="B14" s="307"/>
      <c r="C14" s="403"/>
    </row>
    <row r="15" spans="1:3" ht="15" hidden="1">
      <c r="A15" s="304" t="s">
        <v>304</v>
      </c>
      <c r="B15" s="307" t="s">
        <v>305</v>
      </c>
      <c r="C15" s="404">
        <v>0</v>
      </c>
    </row>
    <row r="16" spans="1:3" ht="15.75">
      <c r="A16" s="304"/>
      <c r="B16" s="308" t="s">
        <v>306</v>
      </c>
      <c r="C16" s="404">
        <v>13859.7</v>
      </c>
    </row>
    <row r="17" spans="1:3" ht="15.75">
      <c r="A17" s="304"/>
      <c r="B17" s="308" t="s">
        <v>307</v>
      </c>
      <c r="C17" s="404">
        <v>3719.3</v>
      </c>
    </row>
    <row r="18" spans="1:3" ht="12.75">
      <c r="A18" s="309"/>
      <c r="B18" s="307"/>
      <c r="C18" s="403"/>
    </row>
    <row r="19" spans="1:3" ht="31.5">
      <c r="A19" s="304" t="s">
        <v>300</v>
      </c>
      <c r="B19" s="306" t="s">
        <v>308</v>
      </c>
      <c r="C19" s="401">
        <f>C21+C23+C25+C35+C29+C31+C33+C27+C41+C37+C39</f>
        <v>22679.57829</v>
      </c>
    </row>
    <row r="20" spans="1:6" ht="15.75">
      <c r="A20" s="310"/>
      <c r="B20" s="306"/>
      <c r="C20" s="401"/>
      <c r="F20" s="296"/>
    </row>
    <row r="21" spans="1:4" ht="77.25" customHeight="1">
      <c r="A21" s="309" t="s">
        <v>309</v>
      </c>
      <c r="B21" s="312" t="s">
        <v>310</v>
      </c>
      <c r="C21" s="403">
        <v>1050.57729</v>
      </c>
      <c r="D21" s="296">
        <v>13420588</v>
      </c>
    </row>
    <row r="22" spans="1:3" ht="12.75">
      <c r="A22" s="309"/>
      <c r="B22" s="307"/>
      <c r="C22" s="403"/>
    </row>
    <row r="23" spans="1:4" ht="39" hidden="1">
      <c r="A23" s="309" t="s">
        <v>311</v>
      </c>
      <c r="B23" s="314" t="s">
        <v>312</v>
      </c>
      <c r="C23" s="403">
        <v>0</v>
      </c>
      <c r="D23" s="296">
        <v>11297761.2</v>
      </c>
    </row>
    <row r="24" spans="1:3" ht="12.75" hidden="1">
      <c r="A24" s="313"/>
      <c r="B24" s="314"/>
      <c r="C24" s="403"/>
    </row>
    <row r="25" spans="1:3" ht="58.5" customHeight="1">
      <c r="A25" s="315" t="s">
        <v>313</v>
      </c>
      <c r="B25" s="312" t="s">
        <v>314</v>
      </c>
      <c r="C25" s="403">
        <f>1408.5+352.1</f>
        <v>1760.6</v>
      </c>
    </row>
    <row r="26" spans="1:3" ht="12" customHeight="1">
      <c r="A26" s="309"/>
      <c r="B26" s="316"/>
      <c r="C26" s="403"/>
    </row>
    <row r="27" spans="1:3" ht="56.25" customHeight="1" hidden="1">
      <c r="A27" s="315" t="s">
        <v>315</v>
      </c>
      <c r="B27" s="312" t="s">
        <v>314</v>
      </c>
      <c r="C27" s="403">
        <v>0</v>
      </c>
    </row>
    <row r="28" spans="1:3" ht="12" customHeight="1" hidden="1">
      <c r="A28" s="309"/>
      <c r="B28" s="316"/>
      <c r="C28" s="403"/>
    </row>
    <row r="29" spans="1:3" ht="28.5" customHeight="1">
      <c r="A29" s="315" t="s">
        <v>316</v>
      </c>
      <c r="B29" s="312" t="s">
        <v>317</v>
      </c>
      <c r="C29" s="403">
        <v>645</v>
      </c>
    </row>
    <row r="30" spans="1:3" ht="11.25" customHeight="1">
      <c r="A30" s="315"/>
      <c r="B30" s="312"/>
      <c r="C30" s="403"/>
    </row>
    <row r="31" spans="1:3" ht="28.5" customHeight="1">
      <c r="A31" s="315" t="s">
        <v>318</v>
      </c>
      <c r="B31" s="312" t="s">
        <v>319</v>
      </c>
      <c r="C31" s="403">
        <v>3791.885</v>
      </c>
    </row>
    <row r="32" spans="1:3" ht="12" customHeight="1">
      <c r="A32" s="309"/>
      <c r="B32" s="316"/>
      <c r="C32" s="403"/>
    </row>
    <row r="33" spans="1:3" ht="47.25" customHeight="1">
      <c r="A33" s="313" t="s">
        <v>320</v>
      </c>
      <c r="B33" s="312" t="s">
        <v>321</v>
      </c>
      <c r="C33" s="403">
        <v>1835.964</v>
      </c>
    </row>
    <row r="34" spans="1:3" ht="12" customHeight="1">
      <c r="A34" s="309"/>
      <c r="B34" s="316"/>
      <c r="C34" s="403"/>
    </row>
    <row r="35" spans="1:3" ht="25.5">
      <c r="A35" s="313" t="s">
        <v>320</v>
      </c>
      <c r="B35" s="312" t="s">
        <v>363</v>
      </c>
      <c r="C35" s="403">
        <f>4761.801-629.271+7801.26</f>
        <v>11933.79</v>
      </c>
    </row>
    <row r="36" spans="1:3" ht="12" customHeight="1">
      <c r="A36" s="309"/>
      <c r="B36" s="316"/>
      <c r="C36" s="403"/>
    </row>
    <row r="37" spans="1:3" ht="12" customHeight="1">
      <c r="A37" s="313" t="s">
        <v>320</v>
      </c>
      <c r="B37" s="316" t="s">
        <v>355</v>
      </c>
      <c r="C37" s="403">
        <v>1258.9</v>
      </c>
    </row>
    <row r="38" spans="1:3" ht="12.75">
      <c r="A38" s="304"/>
      <c r="B38" s="305"/>
      <c r="C38" s="405"/>
    </row>
    <row r="39" spans="1:3" ht="12" customHeight="1">
      <c r="A39" s="313" t="s">
        <v>320</v>
      </c>
      <c r="B39" s="316" t="s">
        <v>370</v>
      </c>
      <c r="C39" s="403">
        <v>270.672</v>
      </c>
    </row>
    <row r="40" spans="1:3" ht="12" customHeight="1">
      <c r="A40" s="313"/>
      <c r="B40" s="316"/>
      <c r="C40" s="403"/>
    </row>
    <row r="41" spans="1:3" ht="114.75">
      <c r="A41" s="313" t="s">
        <v>320</v>
      </c>
      <c r="B41" s="312" t="s">
        <v>338</v>
      </c>
      <c r="C41" s="403">
        <v>132.19</v>
      </c>
    </row>
    <row r="42" spans="1:3" ht="31.5">
      <c r="A42" s="304" t="s">
        <v>300</v>
      </c>
      <c r="B42" s="306" t="s">
        <v>322</v>
      </c>
      <c r="C42" s="401">
        <f>C44+C47</f>
        <v>1474.99</v>
      </c>
    </row>
    <row r="43" spans="1:3" ht="12.75">
      <c r="A43" s="309"/>
      <c r="B43" s="307"/>
      <c r="C43" s="403"/>
    </row>
    <row r="44" spans="1:3" ht="25.5">
      <c r="A44" s="311" t="s">
        <v>323</v>
      </c>
      <c r="B44" s="314" t="s">
        <v>324</v>
      </c>
      <c r="C44" s="403">
        <f>C45</f>
        <v>459.8</v>
      </c>
    </row>
    <row r="45" spans="1:3" ht="25.5">
      <c r="A45" s="313"/>
      <c r="B45" s="314" t="s">
        <v>341</v>
      </c>
      <c r="C45" s="403">
        <f>499.757+11.147-51.104</f>
        <v>459.8</v>
      </c>
    </row>
    <row r="46" spans="1:3" ht="12.75">
      <c r="A46" s="309"/>
      <c r="B46" s="314"/>
      <c r="C46" s="403"/>
    </row>
    <row r="47" spans="1:3" ht="25.5">
      <c r="A47" s="311" t="s">
        <v>325</v>
      </c>
      <c r="B47" s="314" t="s">
        <v>326</v>
      </c>
      <c r="C47" s="403">
        <f>C48+C49</f>
        <v>1015.19</v>
      </c>
    </row>
    <row r="48" spans="1:3" ht="25.5">
      <c r="A48" s="317"/>
      <c r="B48" s="314" t="s">
        <v>327</v>
      </c>
      <c r="C48" s="403">
        <v>502.1</v>
      </c>
    </row>
    <row r="49" spans="1:3" ht="12.75">
      <c r="A49" s="313"/>
      <c r="B49" s="314" t="s">
        <v>328</v>
      </c>
      <c r="C49" s="403">
        <v>513.09</v>
      </c>
    </row>
    <row r="50" spans="1:3" ht="12" customHeight="1">
      <c r="A50" s="309"/>
      <c r="B50" s="316"/>
      <c r="C50" s="403"/>
    </row>
    <row r="51" spans="1:4" s="320" customFormat="1" ht="15.75">
      <c r="A51" s="259" t="s">
        <v>329</v>
      </c>
      <c r="B51" s="318" t="s">
        <v>330</v>
      </c>
      <c r="C51" s="401">
        <f>C53</f>
        <v>26010.20131</v>
      </c>
      <c r="D51" s="319"/>
    </row>
    <row r="52" spans="1:3" ht="12" customHeight="1">
      <c r="A52" s="311"/>
      <c r="B52" s="316"/>
      <c r="C52" s="406"/>
    </row>
    <row r="53" spans="1:5" ht="12.75">
      <c r="A53" s="436" t="s">
        <v>331</v>
      </c>
      <c r="B53" s="321" t="s">
        <v>332</v>
      </c>
      <c r="C53" s="407">
        <f>C54+C55+C56+C57+C58+C59+C60+C61</f>
        <v>26010.20131</v>
      </c>
      <c r="D53" s="296">
        <v>16946641.8</v>
      </c>
      <c r="E53" s="434">
        <f>D53+D62+D63</f>
        <v>17630144.8</v>
      </c>
    </row>
    <row r="54" spans="1:5" ht="12.75" customHeight="1">
      <c r="A54" s="437"/>
      <c r="B54" s="321" t="s">
        <v>333</v>
      </c>
      <c r="C54" s="407">
        <v>470</v>
      </c>
      <c r="E54" s="435"/>
    </row>
    <row r="55" spans="1:5" ht="26.25" customHeight="1">
      <c r="A55" s="437"/>
      <c r="B55" s="321" t="s">
        <v>337</v>
      </c>
      <c r="C55" s="407">
        <v>600</v>
      </c>
      <c r="E55" s="435"/>
    </row>
    <row r="56" spans="1:5" ht="12.75" customHeight="1">
      <c r="A56" s="437"/>
      <c r="B56" s="321" t="s">
        <v>334</v>
      </c>
      <c r="C56" s="407">
        <v>500</v>
      </c>
      <c r="E56" s="435"/>
    </row>
    <row r="57" spans="1:5" ht="12.75" customHeight="1">
      <c r="A57" s="437"/>
      <c r="B57" s="321" t="s">
        <v>358</v>
      </c>
      <c r="C57" s="407">
        <f>290+174.095</f>
        <v>464.095</v>
      </c>
      <c r="E57" s="435"/>
    </row>
    <row r="58" spans="1:5" ht="12.75" customHeight="1">
      <c r="A58" s="437"/>
      <c r="B58" s="321" t="s">
        <v>367</v>
      </c>
      <c r="C58" s="407">
        <v>1000</v>
      </c>
      <c r="E58" s="435"/>
    </row>
    <row r="59" spans="1:5" ht="12.75" customHeight="1">
      <c r="A59" s="438"/>
      <c r="B59" s="321" t="s">
        <v>335</v>
      </c>
      <c r="C59" s="403">
        <f>2387.41575+4385.75856</f>
        <v>6773.17431</v>
      </c>
      <c r="E59" s="435"/>
    </row>
    <row r="60" spans="1:5" ht="12.75" customHeight="1">
      <c r="A60" s="436" t="s">
        <v>336</v>
      </c>
      <c r="B60" s="321" t="s">
        <v>369</v>
      </c>
      <c r="C60" s="403">
        <v>10000</v>
      </c>
      <c r="E60" s="435"/>
    </row>
    <row r="61" spans="1:5" ht="30.75" customHeight="1">
      <c r="A61" s="438"/>
      <c r="B61" s="321" t="s">
        <v>354</v>
      </c>
      <c r="C61" s="403">
        <v>6202.932</v>
      </c>
      <c r="E61" s="435"/>
    </row>
    <row r="62" spans="1:5" ht="13.5" customHeight="1" thickBot="1">
      <c r="A62" s="322"/>
      <c r="B62" s="323"/>
      <c r="C62" s="373"/>
      <c r="D62" s="296">
        <v>463503</v>
      </c>
      <c r="E62" s="435"/>
    </row>
    <row r="63" spans="4:5" ht="12.75">
      <c r="D63" s="296">
        <v>220000</v>
      </c>
      <c r="E63" s="435"/>
    </row>
    <row r="64" spans="1:10" s="324" customFormat="1" ht="12.75">
      <c r="A64" s="297"/>
      <c r="B64" s="325"/>
      <c r="C64" s="374"/>
      <c r="D64" s="296"/>
      <c r="E64" s="297"/>
      <c r="F64" s="297"/>
      <c r="G64" s="297"/>
      <c r="H64" s="297"/>
      <c r="I64" s="297"/>
      <c r="J64" s="297"/>
    </row>
    <row r="65" spans="1:10" s="324" customFormat="1" ht="12.75">
      <c r="A65" s="297"/>
      <c r="B65" s="325"/>
      <c r="C65" s="374"/>
      <c r="D65" s="296"/>
      <c r="E65" s="297"/>
      <c r="F65" s="297"/>
      <c r="G65" s="297"/>
      <c r="H65" s="297"/>
      <c r="I65" s="297"/>
      <c r="J65" s="297"/>
    </row>
    <row r="66" spans="1:10" s="324" customFormat="1" ht="12.75">
      <c r="A66" s="297"/>
      <c r="B66" s="325"/>
      <c r="C66" s="374"/>
      <c r="D66" s="296"/>
      <c r="E66" s="297"/>
      <c r="F66" s="297"/>
      <c r="G66" s="297"/>
      <c r="H66" s="297"/>
      <c r="I66" s="297"/>
      <c r="J66" s="297"/>
    </row>
    <row r="67" spans="1:10" s="324" customFormat="1" ht="12.75">
      <c r="A67" s="297"/>
      <c r="B67" s="325"/>
      <c r="C67" s="374"/>
      <c r="D67" s="296"/>
      <c r="E67" s="297"/>
      <c r="F67" s="297"/>
      <c r="G67" s="297"/>
      <c r="H67" s="297"/>
      <c r="I67" s="297"/>
      <c r="J67" s="297"/>
    </row>
    <row r="68" spans="1:10" s="324" customFormat="1" ht="12.75">
      <c r="A68" s="297"/>
      <c r="B68" s="325"/>
      <c r="C68" s="374"/>
      <c r="D68" s="296"/>
      <c r="E68" s="297"/>
      <c r="F68" s="297"/>
      <c r="G68" s="297"/>
      <c r="H68" s="297"/>
      <c r="I68" s="297"/>
      <c r="J68" s="297"/>
    </row>
    <row r="69" spans="1:10" s="324" customFormat="1" ht="12.75">
      <c r="A69" s="297"/>
      <c r="B69" s="325"/>
      <c r="C69" s="374"/>
      <c r="D69" s="296"/>
      <c r="E69" s="297"/>
      <c r="F69" s="297"/>
      <c r="G69" s="297"/>
      <c r="H69" s="297"/>
      <c r="I69" s="297"/>
      <c r="J69" s="297"/>
    </row>
    <row r="70" spans="1:10" s="324" customFormat="1" ht="12.75">
      <c r="A70" s="297"/>
      <c r="B70" s="325"/>
      <c r="C70" s="374"/>
      <c r="D70" s="296"/>
      <c r="E70" s="297"/>
      <c r="F70" s="297"/>
      <c r="G70" s="297"/>
      <c r="H70" s="297"/>
      <c r="I70" s="297"/>
      <c r="J70" s="297"/>
    </row>
    <row r="71" spans="1:10" s="324" customFormat="1" ht="12.75">
      <c r="A71" s="297"/>
      <c r="B71" s="325"/>
      <c r="C71" s="374"/>
      <c r="D71" s="296"/>
      <c r="E71" s="297"/>
      <c r="F71" s="297"/>
      <c r="G71" s="297"/>
      <c r="H71" s="297"/>
      <c r="I71" s="297"/>
      <c r="J71" s="297"/>
    </row>
    <row r="72" spans="1:10" s="324" customFormat="1" ht="12.75">
      <c r="A72" s="297"/>
      <c r="B72" s="325"/>
      <c r="C72" s="374"/>
      <c r="D72" s="296"/>
      <c r="E72" s="297"/>
      <c r="F72" s="297"/>
      <c r="G72" s="297"/>
      <c r="H72" s="297"/>
      <c r="I72" s="297"/>
      <c r="J72" s="297"/>
    </row>
    <row r="73" spans="1:10" s="324" customFormat="1" ht="12.75">
      <c r="A73" s="297"/>
      <c r="B73" s="325"/>
      <c r="C73" s="374"/>
      <c r="D73" s="296"/>
      <c r="E73" s="297"/>
      <c r="F73" s="297"/>
      <c r="G73" s="297"/>
      <c r="H73" s="297"/>
      <c r="I73" s="297"/>
      <c r="J73" s="297"/>
    </row>
  </sheetData>
  <sheetProtection/>
  <mergeCells count="4">
    <mergeCell ref="A7:C7"/>
    <mergeCell ref="E53:E63"/>
    <mergeCell ref="A53:A59"/>
    <mergeCell ref="A60:A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3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4" customWidth="1"/>
    <col min="2" max="2" width="15.00390625" style="4" customWidth="1"/>
    <col min="3" max="3" width="18.421875" style="4" customWidth="1"/>
    <col min="4" max="4" width="24.00390625" style="408" customWidth="1"/>
    <col min="5" max="246" width="10.00390625" style="4" customWidth="1"/>
    <col min="247" max="247" width="70.421875" style="4" customWidth="1"/>
    <col min="248" max="16384" width="15.00390625" style="4" customWidth="1"/>
  </cols>
  <sheetData>
    <row r="1" ht="12.75">
      <c r="D1" s="117" t="s">
        <v>435</v>
      </c>
    </row>
    <row r="2" ht="12.75">
      <c r="D2" s="117" t="s">
        <v>434</v>
      </c>
    </row>
    <row r="3" ht="12.75">
      <c r="D3" s="117" t="s">
        <v>501</v>
      </c>
    </row>
    <row r="4" ht="12.75">
      <c r="D4" s="117" t="s">
        <v>375</v>
      </c>
    </row>
    <row r="5" ht="12.75">
      <c r="D5" s="117" t="s">
        <v>500</v>
      </c>
    </row>
    <row r="7" spans="1:4" ht="58.5" customHeight="1">
      <c r="A7" s="439" t="s">
        <v>113</v>
      </c>
      <c r="B7" s="439"/>
      <c r="C7" s="439"/>
      <c r="D7" s="439"/>
    </row>
    <row r="8" spans="1:3" ht="17.25">
      <c r="A8" s="5"/>
      <c r="B8" s="5"/>
      <c r="C8" s="5"/>
    </row>
    <row r="9" spans="1:4" ht="18" thickBot="1">
      <c r="A9" s="6"/>
      <c r="B9" s="6"/>
      <c r="C9" s="6"/>
      <c r="D9" s="409"/>
    </row>
    <row r="10" spans="1:4" ht="24" customHeight="1" thickBot="1">
      <c r="A10" s="446" t="s">
        <v>497</v>
      </c>
      <c r="B10" s="442" t="s">
        <v>484</v>
      </c>
      <c r="C10" s="443"/>
      <c r="D10" s="440" t="s">
        <v>498</v>
      </c>
    </row>
    <row r="11" spans="1:4" ht="15.75" customHeight="1" thickBot="1">
      <c r="A11" s="447"/>
      <c r="B11" s="16" t="s">
        <v>485</v>
      </c>
      <c r="C11" s="17" t="s">
        <v>486</v>
      </c>
      <c r="D11" s="441"/>
    </row>
    <row r="12" spans="1:4" ht="15" thickBot="1">
      <c r="A12" s="84" t="s">
        <v>461</v>
      </c>
      <c r="B12" s="85" t="s">
        <v>460</v>
      </c>
      <c r="C12" s="86"/>
      <c r="D12" s="410">
        <f>D13+D14+D16+D17+D18+D15</f>
        <v>23894.656199999998</v>
      </c>
    </row>
    <row r="13" spans="1:4" ht="45.75" customHeight="1">
      <c r="A13" s="83" t="s">
        <v>422</v>
      </c>
      <c r="B13" s="79"/>
      <c r="C13" s="82" t="s">
        <v>421</v>
      </c>
      <c r="D13" s="411">
        <f>'Пр.7 Р.П. ЦС. ВР'!E12</f>
        <v>100</v>
      </c>
    </row>
    <row r="14" spans="1:4" ht="44.25" customHeight="1">
      <c r="A14" s="83" t="s">
        <v>499</v>
      </c>
      <c r="B14" s="79"/>
      <c r="C14" s="82" t="s">
        <v>412</v>
      </c>
      <c r="D14" s="411">
        <f>'Пр.7 Р.П. ЦС. ВР'!E17</f>
        <v>12113.9162</v>
      </c>
    </row>
    <row r="15" spans="1:4" ht="33.75" customHeight="1">
      <c r="A15" s="83" t="s">
        <v>143</v>
      </c>
      <c r="B15" s="79"/>
      <c r="C15" s="82" t="s">
        <v>142</v>
      </c>
      <c r="D15" s="411">
        <f>'Пр.7 Р.П. ЦС. ВР'!E43</f>
        <v>50.5</v>
      </c>
    </row>
    <row r="16" spans="1:4" ht="13.5">
      <c r="A16" s="76" t="s">
        <v>502</v>
      </c>
      <c r="B16" s="81"/>
      <c r="C16" s="82" t="s">
        <v>506</v>
      </c>
      <c r="D16" s="411">
        <f>'Пр.7 Р.П. ЦС. ВР'!E38</f>
        <v>0</v>
      </c>
    </row>
    <row r="17" spans="1:4" ht="13.5">
      <c r="A17" s="78" t="s">
        <v>464</v>
      </c>
      <c r="B17" s="79"/>
      <c r="C17" s="80" t="s">
        <v>455</v>
      </c>
      <c r="D17" s="411">
        <f>'Пр.7 Р.П. ЦС. ВР'!E48</f>
        <v>400</v>
      </c>
    </row>
    <row r="18" spans="1:4" ht="14.25" thickBot="1">
      <c r="A18" s="11" t="s">
        <v>420</v>
      </c>
      <c r="B18" s="7"/>
      <c r="C18" s="8" t="s">
        <v>418</v>
      </c>
      <c r="D18" s="412">
        <f>'Пр.7 Р.П. ЦС. ВР'!E53</f>
        <v>11230.24</v>
      </c>
    </row>
    <row r="19" spans="1:4" ht="27.75" customHeight="1" thickBot="1">
      <c r="A19" s="87" t="s">
        <v>560</v>
      </c>
      <c r="B19" s="85" t="s">
        <v>503</v>
      </c>
      <c r="C19" s="86"/>
      <c r="D19" s="413">
        <f>D20</f>
        <v>459.8</v>
      </c>
    </row>
    <row r="20" spans="1:4" ht="20.25" customHeight="1" thickBot="1">
      <c r="A20" s="76" t="s">
        <v>504</v>
      </c>
      <c r="B20" s="77"/>
      <c r="C20" s="80" t="s">
        <v>505</v>
      </c>
      <c r="D20" s="411">
        <f>'Пр.7 Р.П. ЦС. ВР'!E80</f>
        <v>459.8</v>
      </c>
    </row>
    <row r="21" spans="1:4" ht="29.25" customHeight="1" thickBot="1">
      <c r="A21" s="87" t="s">
        <v>466</v>
      </c>
      <c r="B21" s="85" t="s">
        <v>465</v>
      </c>
      <c r="C21" s="86"/>
      <c r="D21" s="413">
        <f>D22+D24+D23</f>
        <v>453.49</v>
      </c>
    </row>
    <row r="22" spans="1:4" ht="30.75" customHeight="1">
      <c r="A22" s="76" t="s">
        <v>467</v>
      </c>
      <c r="B22" s="77"/>
      <c r="C22" s="80" t="s">
        <v>446</v>
      </c>
      <c r="D22" s="411">
        <f>'Пр.7 Р.П. ЦС. ВР'!E88</f>
        <v>453.49</v>
      </c>
    </row>
    <row r="23" spans="1:4" ht="30.75" customHeight="1" thickBot="1">
      <c r="A23" s="76" t="s">
        <v>482</v>
      </c>
      <c r="B23" s="77"/>
      <c r="C23" s="80" t="s">
        <v>483</v>
      </c>
      <c r="D23" s="411">
        <f>'Пр.7 Р.П. ЦС. ВР'!E93</f>
        <v>0</v>
      </c>
    </row>
    <row r="24" spans="1:4" ht="30.75" customHeight="1" hidden="1" thickBot="1">
      <c r="A24" s="10" t="s">
        <v>480</v>
      </c>
      <c r="B24" s="12"/>
      <c r="C24" s="8" t="s">
        <v>481</v>
      </c>
      <c r="D24" s="412">
        <f>'Пр.7 Р.П. ЦС. ВР'!E98</f>
        <v>0</v>
      </c>
    </row>
    <row r="25" spans="1:4" ht="21.75" customHeight="1" thickBot="1">
      <c r="A25" s="88" t="s">
        <v>469</v>
      </c>
      <c r="B25" s="85" t="s">
        <v>468</v>
      </c>
      <c r="C25" s="86"/>
      <c r="D25" s="413">
        <f>D27+D26</f>
        <v>17160.245</v>
      </c>
    </row>
    <row r="26" spans="1:4" ht="13.5">
      <c r="A26" s="75" t="s">
        <v>476</v>
      </c>
      <c r="B26" s="74"/>
      <c r="C26" s="80" t="s">
        <v>477</v>
      </c>
      <c r="D26" s="411">
        <f>'Пр.7 Р.П. ЦС. ВР'!E104</f>
        <v>16815.245</v>
      </c>
    </row>
    <row r="27" spans="1:4" ht="14.25" thickBot="1">
      <c r="A27" s="11" t="s">
        <v>409</v>
      </c>
      <c r="B27" s="13"/>
      <c r="C27" s="8" t="s">
        <v>408</v>
      </c>
      <c r="D27" s="412">
        <f>'Пр.7 Р.П. ЦС. ВР'!E130</f>
        <v>345</v>
      </c>
    </row>
    <row r="28" spans="1:4" ht="21.75" customHeight="1" thickBot="1">
      <c r="A28" s="88" t="s">
        <v>487</v>
      </c>
      <c r="B28" s="85" t="s">
        <v>459</v>
      </c>
      <c r="C28" s="86"/>
      <c r="D28" s="413">
        <f>D30+D31+D29</f>
        <v>70397.18848000001</v>
      </c>
    </row>
    <row r="29" spans="1:4" ht="16.5" customHeight="1">
      <c r="A29" s="75" t="s">
        <v>401</v>
      </c>
      <c r="B29" s="74"/>
      <c r="C29" s="80" t="s">
        <v>400</v>
      </c>
      <c r="D29" s="414">
        <f>'Пр.7 Р.П. ЦС. ВР'!E139</f>
        <v>22403.96211</v>
      </c>
    </row>
    <row r="30" spans="1:4" ht="17.25" customHeight="1">
      <c r="A30" s="75" t="s">
        <v>444</v>
      </c>
      <c r="B30" s="74"/>
      <c r="C30" s="80" t="s">
        <v>443</v>
      </c>
      <c r="D30" s="411">
        <f>'Пр.7 Р.П. ЦС. ВР'!E168</f>
        <v>31168.864370000003</v>
      </c>
    </row>
    <row r="31" spans="1:4" ht="18" customHeight="1" thickBot="1">
      <c r="A31" s="11" t="s">
        <v>478</v>
      </c>
      <c r="B31" s="13"/>
      <c r="C31" s="8" t="s">
        <v>479</v>
      </c>
      <c r="D31" s="412">
        <f>'Пр.7 Р.П. ЦС. ВР'!E205</f>
        <v>16824.362</v>
      </c>
    </row>
    <row r="32" spans="1:4" ht="20.25" customHeight="1" thickBot="1">
      <c r="A32" s="84" t="s">
        <v>473</v>
      </c>
      <c r="B32" s="85" t="s">
        <v>470</v>
      </c>
      <c r="C32" s="86"/>
      <c r="D32" s="413">
        <f>D33</f>
        <v>15034</v>
      </c>
    </row>
    <row r="33" spans="1:4" ht="20.25" customHeight="1" thickBot="1">
      <c r="A33" s="9" t="s">
        <v>394</v>
      </c>
      <c r="B33" s="13"/>
      <c r="C33" s="8" t="s">
        <v>393</v>
      </c>
      <c r="D33" s="412">
        <f>'Пр.7 Р.П. ЦС. ВР'!E251</f>
        <v>15034</v>
      </c>
    </row>
    <row r="34" spans="1:4" ht="20.25" customHeight="1" thickBot="1">
      <c r="A34" s="84" t="s">
        <v>462</v>
      </c>
      <c r="B34" s="85" t="s">
        <v>463</v>
      </c>
      <c r="C34" s="86"/>
      <c r="D34" s="413">
        <f>D35+D36</f>
        <v>8865.925</v>
      </c>
    </row>
    <row r="35" spans="1:4" ht="24" customHeight="1">
      <c r="A35" s="127" t="s">
        <v>411</v>
      </c>
      <c r="B35" s="128"/>
      <c r="C35" s="129" t="s">
        <v>457</v>
      </c>
      <c r="D35" s="415">
        <f>'Пр.7 Р.П. ЦС. ВР'!E275</f>
        <v>943.8000000000001</v>
      </c>
    </row>
    <row r="36" spans="1:4" ht="19.5" customHeight="1" thickBot="1">
      <c r="A36" s="72" t="s">
        <v>449</v>
      </c>
      <c r="B36" s="73"/>
      <c r="C36" s="14" t="s">
        <v>448</v>
      </c>
      <c r="D36" s="416">
        <f>'Пр.7 Р.П. ЦС. ВР'!E280</f>
        <v>7922.125</v>
      </c>
    </row>
    <row r="37" spans="1:4" ht="24" customHeight="1" thickBot="1">
      <c r="A37" s="84" t="s">
        <v>474</v>
      </c>
      <c r="B37" s="85" t="s">
        <v>471</v>
      </c>
      <c r="C37" s="89"/>
      <c r="D37" s="410">
        <f>D38</f>
        <v>0</v>
      </c>
    </row>
    <row r="38" spans="1:4" ht="21" customHeight="1" thickBot="1">
      <c r="A38" s="9" t="s">
        <v>396</v>
      </c>
      <c r="B38" s="13"/>
      <c r="C38" s="8" t="s">
        <v>395</v>
      </c>
      <c r="D38" s="412">
        <f>'Пр.7 Р.П. ЦС. ВР'!E300</f>
        <v>0</v>
      </c>
    </row>
    <row r="39" spans="1:4" ht="21.75" customHeight="1" thickBot="1">
      <c r="A39" s="84" t="s">
        <v>475</v>
      </c>
      <c r="B39" s="85" t="s">
        <v>472</v>
      </c>
      <c r="C39" s="89"/>
      <c r="D39" s="410">
        <f>D40</f>
        <v>600</v>
      </c>
    </row>
    <row r="40" spans="1:4" ht="19.5" customHeight="1" thickBot="1">
      <c r="A40" s="9" t="s">
        <v>451</v>
      </c>
      <c r="B40" s="13"/>
      <c r="C40" s="8" t="s">
        <v>450</v>
      </c>
      <c r="D40" s="412">
        <f>'Пр.7 Р.П. ЦС. ВР'!E314</f>
        <v>600</v>
      </c>
    </row>
    <row r="41" spans="1:4" ht="26.25" customHeight="1" thickBot="1">
      <c r="A41" s="444" t="s">
        <v>392</v>
      </c>
      <c r="B41" s="445"/>
      <c r="C41" s="445"/>
      <c r="D41" s="417">
        <f>D12+D19+D21+D25+D28+D32+D34+D37+D39</f>
        <v>136865.30468</v>
      </c>
    </row>
    <row r="42" spans="2:3" ht="12.75">
      <c r="B42" s="15"/>
      <c r="C42" s="15"/>
    </row>
    <row r="43" ht="12.75">
      <c r="D43" s="418"/>
    </row>
  </sheetData>
  <sheetProtection/>
  <mergeCells count="5">
    <mergeCell ref="A7:D7"/>
    <mergeCell ref="D10:D11"/>
    <mergeCell ref="B10:C10"/>
    <mergeCell ref="A41:C41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4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51"/>
  <sheetViews>
    <sheetView view="pageBreakPreview" zoomScale="75" zoomScaleNormal="97" zoomScaleSheetLayoutView="75" zoomScalePageLayoutView="0" workbookViewId="0" topLeftCell="A1">
      <selection activeCell="D5" sqref="D5"/>
    </sheetView>
  </sheetViews>
  <sheetFormatPr defaultColWidth="9.140625" defaultRowHeight="15"/>
  <cols>
    <col min="1" max="1" width="102.00390625" style="18" customWidth="1"/>
    <col min="2" max="2" width="12.140625" style="19" customWidth="1"/>
    <col min="3" max="3" width="9.140625" style="19" customWidth="1"/>
    <col min="4" max="4" width="7.421875" style="19" customWidth="1"/>
    <col min="5" max="5" width="17.140625" style="186" customWidth="1"/>
    <col min="6" max="6" width="1.421875" style="18" customWidth="1"/>
    <col min="7" max="7" width="1.57421875" style="18" hidden="1" customWidth="1"/>
    <col min="8" max="8" width="11.57421875" style="18" hidden="1" customWidth="1"/>
    <col min="9" max="9" width="0" style="18" hidden="1" customWidth="1"/>
    <col min="10" max="10" width="5.421875" style="18" hidden="1" customWidth="1"/>
    <col min="11" max="16384" width="8.8515625" style="18" customWidth="1"/>
  </cols>
  <sheetData>
    <row r="1" ht="12.75">
      <c r="E1" s="180" t="s">
        <v>435</v>
      </c>
    </row>
    <row r="2" ht="12.75">
      <c r="E2" s="180" t="s">
        <v>434</v>
      </c>
    </row>
    <row r="3" spans="1:12" s="4" customFormat="1" ht="12.75">
      <c r="A3" s="2"/>
      <c r="B3" s="452" t="s">
        <v>501</v>
      </c>
      <c r="C3" s="452"/>
      <c r="D3" s="452"/>
      <c r="E3" s="452"/>
      <c r="F3" s="2"/>
      <c r="G3" s="2"/>
      <c r="H3" s="2"/>
      <c r="I3" s="2"/>
      <c r="J3" s="2"/>
      <c r="K3" s="2"/>
      <c r="L3" s="2"/>
    </row>
    <row r="4" spans="4:5" ht="12.75">
      <c r="D4" s="453" t="s">
        <v>374</v>
      </c>
      <c r="E4" s="453"/>
    </row>
    <row r="5" ht="12.75">
      <c r="E5" s="180" t="s">
        <v>28</v>
      </c>
    </row>
    <row r="6" ht="7.5" customHeight="1">
      <c r="E6" s="180"/>
    </row>
    <row r="7" ht="12.75" hidden="1">
      <c r="E7" s="180"/>
    </row>
    <row r="8" spans="1:5" ht="12.75">
      <c r="A8" s="448" t="s">
        <v>114</v>
      </c>
      <c r="B8" s="448"/>
      <c r="C8" s="448"/>
      <c r="D8" s="448"/>
      <c r="E8" s="448"/>
    </row>
    <row r="11" spans="1:5" s="22" customFormat="1" ht="25.5">
      <c r="A11" s="20" t="s">
        <v>433</v>
      </c>
      <c r="B11" s="21" t="s">
        <v>432</v>
      </c>
      <c r="C11" s="21" t="s">
        <v>431</v>
      </c>
      <c r="D11" s="20" t="s">
        <v>430</v>
      </c>
      <c r="E11" s="181" t="s">
        <v>429</v>
      </c>
    </row>
    <row r="12" spans="1:6" s="62" customFormat="1" ht="25.5">
      <c r="A12" s="23" t="s">
        <v>570</v>
      </c>
      <c r="B12" s="20" t="s">
        <v>441</v>
      </c>
      <c r="C12" s="21"/>
      <c r="D12" s="21"/>
      <c r="E12" s="181">
        <f>E13+E17+E26+E44</f>
        <v>21004.4042</v>
      </c>
      <c r="F12" s="228"/>
    </row>
    <row r="13" spans="1:5" s="71" customFormat="1" ht="39">
      <c r="A13" s="111" t="s">
        <v>0</v>
      </c>
      <c r="B13" s="21" t="s">
        <v>1</v>
      </c>
      <c r="C13" s="21"/>
      <c r="D13" s="21"/>
      <c r="E13" s="181">
        <f>E14</f>
        <v>1100</v>
      </c>
    </row>
    <row r="14" spans="1:5" s="29" customFormat="1" ht="39">
      <c r="A14" s="30" t="s">
        <v>52</v>
      </c>
      <c r="B14" s="1" t="s">
        <v>2</v>
      </c>
      <c r="C14" s="1"/>
      <c r="D14" s="28"/>
      <c r="E14" s="179">
        <f>E15</f>
        <v>1100</v>
      </c>
    </row>
    <row r="15" spans="1:5" s="29" customFormat="1" ht="15.75" customHeight="1">
      <c r="A15" s="31" t="s">
        <v>118</v>
      </c>
      <c r="B15" s="1" t="s">
        <v>2</v>
      </c>
      <c r="C15" s="32" t="s">
        <v>132</v>
      </c>
      <c r="D15" s="28"/>
      <c r="E15" s="179">
        <f>E16</f>
        <v>1100</v>
      </c>
    </row>
    <row r="16" spans="1:5" s="29" customFormat="1" ht="12.75">
      <c r="A16" s="121" t="s">
        <v>401</v>
      </c>
      <c r="B16" s="1" t="s">
        <v>2</v>
      </c>
      <c r="C16" s="32" t="s">
        <v>132</v>
      </c>
      <c r="D16" s="28" t="s">
        <v>400</v>
      </c>
      <c r="E16" s="179">
        <f>'Пр.7 Р.П. ЦС. ВР'!E151</f>
        <v>1100</v>
      </c>
    </row>
    <row r="17" spans="1:5" s="29" customFormat="1" ht="45" customHeight="1">
      <c r="A17" s="25" t="s">
        <v>6</v>
      </c>
      <c r="B17" s="21" t="s">
        <v>445</v>
      </c>
      <c r="C17" s="21"/>
      <c r="D17" s="20"/>
      <c r="E17" s="181">
        <f>E18+E23</f>
        <v>13676.524270000002</v>
      </c>
    </row>
    <row r="18" spans="1:5" s="29" customFormat="1" ht="51.75">
      <c r="A18" s="27" t="s">
        <v>7</v>
      </c>
      <c r="B18" s="1" t="s">
        <v>8</v>
      </c>
      <c r="C18" s="1"/>
      <c r="D18" s="28"/>
      <c r="E18" s="179">
        <f>E19+E21</f>
        <v>1742.73427</v>
      </c>
    </row>
    <row r="19" spans="1:5" s="29" customFormat="1" ht="12.75">
      <c r="A19" s="31" t="s">
        <v>118</v>
      </c>
      <c r="B19" s="1" t="s">
        <v>8</v>
      </c>
      <c r="C19" s="32" t="s">
        <v>132</v>
      </c>
      <c r="D19" s="28"/>
      <c r="E19" s="179">
        <f>E20</f>
        <v>407.3497000000001</v>
      </c>
    </row>
    <row r="20" spans="1:5" s="29" customFormat="1" ht="12.75">
      <c r="A20" s="121" t="s">
        <v>444</v>
      </c>
      <c r="B20" s="1" t="s">
        <v>8</v>
      </c>
      <c r="C20" s="32" t="s">
        <v>132</v>
      </c>
      <c r="D20" s="28" t="s">
        <v>443</v>
      </c>
      <c r="E20" s="179">
        <f>'Пр.7 Р.П. ЦС. ВР'!E186</f>
        <v>407.3497000000001</v>
      </c>
    </row>
    <row r="21" spans="1:5" s="29" customFormat="1" ht="15" customHeight="1">
      <c r="A21" s="27" t="s">
        <v>410</v>
      </c>
      <c r="B21" s="1" t="s">
        <v>8</v>
      </c>
      <c r="C21" s="1" t="s">
        <v>407</v>
      </c>
      <c r="D21" s="28"/>
      <c r="E21" s="179">
        <f>E22</f>
        <v>1335.38457</v>
      </c>
    </row>
    <row r="22" spans="1:5" s="29" customFormat="1" ht="12.75">
      <c r="A22" s="121" t="s">
        <v>444</v>
      </c>
      <c r="B22" s="1" t="s">
        <v>8</v>
      </c>
      <c r="C22" s="32" t="s">
        <v>407</v>
      </c>
      <c r="D22" s="28" t="s">
        <v>443</v>
      </c>
      <c r="E22" s="179">
        <f>'Пр.7 Р.П. ЦС. ВР'!E187</f>
        <v>1335.38457</v>
      </c>
    </row>
    <row r="23" spans="1:5" s="24" customFormat="1" ht="51.75">
      <c r="A23" s="27" t="s">
        <v>7</v>
      </c>
      <c r="B23" s="1" t="s">
        <v>357</v>
      </c>
      <c r="C23" s="21"/>
      <c r="D23" s="20"/>
      <c r="E23" s="181">
        <f>E24</f>
        <v>11933.79</v>
      </c>
    </row>
    <row r="24" spans="1:5" s="29" customFormat="1" ht="16.5" customHeight="1">
      <c r="A24" s="31" t="s">
        <v>410</v>
      </c>
      <c r="B24" s="1" t="s">
        <v>357</v>
      </c>
      <c r="C24" s="1" t="s">
        <v>407</v>
      </c>
      <c r="D24" s="28"/>
      <c r="E24" s="179">
        <f>E25</f>
        <v>11933.79</v>
      </c>
    </row>
    <row r="25" spans="1:5" s="29" customFormat="1" ht="12.75">
      <c r="A25" s="121" t="s">
        <v>444</v>
      </c>
      <c r="B25" s="1" t="s">
        <v>357</v>
      </c>
      <c r="C25" s="1" t="s">
        <v>407</v>
      </c>
      <c r="D25" s="28" t="s">
        <v>443</v>
      </c>
      <c r="E25" s="179">
        <f>'Пр.7 Р.П. ЦС. ВР'!E189</f>
        <v>11933.79</v>
      </c>
    </row>
    <row r="26" spans="1:5" s="24" customFormat="1" ht="51.75">
      <c r="A26" s="25" t="s">
        <v>9</v>
      </c>
      <c r="B26" s="21" t="s">
        <v>10</v>
      </c>
      <c r="C26" s="21"/>
      <c r="D26" s="20"/>
      <c r="E26" s="181">
        <f>E27+E35+E32+E38</f>
        <v>4727.87993</v>
      </c>
    </row>
    <row r="27" spans="1:5" s="24" customFormat="1" ht="51.75">
      <c r="A27" s="30" t="s">
        <v>101</v>
      </c>
      <c r="B27" s="21" t="s">
        <v>11</v>
      </c>
      <c r="C27" s="21"/>
      <c r="D27" s="20"/>
      <c r="E27" s="181">
        <f>E28+E30</f>
        <v>1622.26573</v>
      </c>
    </row>
    <row r="28" spans="1:5" s="29" customFormat="1" ht="25.5" hidden="1">
      <c r="A28" s="31" t="s">
        <v>410</v>
      </c>
      <c r="B28" s="1" t="s">
        <v>11</v>
      </c>
      <c r="C28" s="1" t="s">
        <v>407</v>
      </c>
      <c r="D28" s="28"/>
      <c r="E28" s="179">
        <f>E29</f>
        <v>0</v>
      </c>
    </row>
    <row r="29" spans="1:5" s="29" customFormat="1" ht="12.75" hidden="1">
      <c r="A29" s="121" t="s">
        <v>444</v>
      </c>
      <c r="B29" s="1" t="s">
        <v>11</v>
      </c>
      <c r="C29" s="1" t="s">
        <v>407</v>
      </c>
      <c r="D29" s="28" t="s">
        <v>443</v>
      </c>
      <c r="E29" s="179">
        <f>'Пр.7 Р.П. ЦС. ВР'!E192</f>
        <v>0</v>
      </c>
    </row>
    <row r="30" spans="1:5" s="29" customFormat="1" ht="12.75">
      <c r="A30" s="31" t="s">
        <v>118</v>
      </c>
      <c r="B30" s="1" t="s">
        <v>11</v>
      </c>
      <c r="C30" s="32" t="s">
        <v>132</v>
      </c>
      <c r="D30" s="28"/>
      <c r="E30" s="179">
        <f>E31</f>
        <v>1622.26573</v>
      </c>
    </row>
    <row r="31" spans="1:5" s="29" customFormat="1" ht="12.75">
      <c r="A31" s="121" t="s">
        <v>444</v>
      </c>
      <c r="B31" s="1" t="s">
        <v>11</v>
      </c>
      <c r="C31" s="32" t="s">
        <v>132</v>
      </c>
      <c r="D31" s="28" t="s">
        <v>443</v>
      </c>
      <c r="E31" s="179">
        <f>'Пр.7 Р.П. ЦС. ВР'!E193</f>
        <v>1622.26573</v>
      </c>
    </row>
    <row r="32" spans="1:5" s="29" customFormat="1" ht="51.75">
      <c r="A32" s="31" t="s">
        <v>135</v>
      </c>
      <c r="B32" s="1" t="s">
        <v>134</v>
      </c>
      <c r="C32" s="32"/>
      <c r="D32" s="28"/>
      <c r="E32" s="179">
        <f>E33</f>
        <v>2135.6142</v>
      </c>
    </row>
    <row r="33" spans="1:5" s="29" customFormat="1" ht="12.75">
      <c r="A33" s="34" t="s">
        <v>125</v>
      </c>
      <c r="B33" s="1" t="s">
        <v>134</v>
      </c>
      <c r="C33" s="32" t="s">
        <v>133</v>
      </c>
      <c r="D33" s="28"/>
      <c r="E33" s="179">
        <f>E34</f>
        <v>2135.6142</v>
      </c>
    </row>
    <row r="34" spans="1:5" s="29" customFormat="1" ht="12.75">
      <c r="A34" s="121" t="s">
        <v>444</v>
      </c>
      <c r="B34" s="1" t="s">
        <v>134</v>
      </c>
      <c r="C34" s="32" t="s">
        <v>133</v>
      </c>
      <c r="D34" s="28" t="s">
        <v>443</v>
      </c>
      <c r="E34" s="179">
        <f>'Пр.7 Р.П. ЦС. ВР'!E195</f>
        <v>2135.6142</v>
      </c>
    </row>
    <row r="35" spans="1:5" s="24" customFormat="1" ht="51.75" hidden="1">
      <c r="A35" s="30" t="s">
        <v>102</v>
      </c>
      <c r="B35" s="21" t="s">
        <v>78</v>
      </c>
      <c r="C35" s="21"/>
      <c r="D35" s="20"/>
      <c r="E35" s="181">
        <f>E36</f>
        <v>0</v>
      </c>
    </row>
    <row r="36" spans="1:5" s="29" customFormat="1" ht="25.5" hidden="1">
      <c r="A36" s="31" t="s">
        <v>410</v>
      </c>
      <c r="B36" s="1" t="s">
        <v>78</v>
      </c>
      <c r="C36" s="1" t="s">
        <v>407</v>
      </c>
      <c r="D36" s="28"/>
      <c r="E36" s="179">
        <f>E37</f>
        <v>0</v>
      </c>
    </row>
    <row r="37" spans="1:5" s="29" customFormat="1" ht="12.75" hidden="1">
      <c r="A37" s="121" t="s">
        <v>444</v>
      </c>
      <c r="B37" s="1" t="s">
        <v>78</v>
      </c>
      <c r="C37" s="1" t="s">
        <v>407</v>
      </c>
      <c r="D37" s="28" t="s">
        <v>443</v>
      </c>
      <c r="E37" s="179">
        <f>'Пр.7 Р.П. ЦС. ВР'!E197</f>
        <v>0</v>
      </c>
    </row>
    <row r="38" spans="1:5" s="29" customFormat="1" ht="58.5" customHeight="1">
      <c r="A38" s="31" t="s">
        <v>151</v>
      </c>
      <c r="B38" s="1" t="s">
        <v>150</v>
      </c>
      <c r="C38" s="32"/>
      <c r="D38" s="28"/>
      <c r="E38" s="179">
        <f>E41+E42</f>
        <v>970</v>
      </c>
    </row>
    <row r="39" spans="1:5" s="29" customFormat="1" ht="12.75" hidden="1">
      <c r="A39" s="31" t="s">
        <v>118</v>
      </c>
      <c r="B39" s="1" t="s">
        <v>150</v>
      </c>
      <c r="C39" s="32" t="s">
        <v>132</v>
      </c>
      <c r="D39" s="28"/>
      <c r="E39" s="179"/>
    </row>
    <row r="40" spans="1:5" s="29" customFormat="1" ht="12.75">
      <c r="A40" s="31" t="s">
        <v>118</v>
      </c>
      <c r="B40" s="1" t="s">
        <v>150</v>
      </c>
      <c r="C40" s="32" t="s">
        <v>132</v>
      </c>
      <c r="D40" s="28"/>
      <c r="E40" s="179">
        <f>E41</f>
        <v>500</v>
      </c>
    </row>
    <row r="41" spans="1:5" s="29" customFormat="1" ht="12.75">
      <c r="A41" s="121" t="s">
        <v>444</v>
      </c>
      <c r="B41" s="1" t="s">
        <v>150</v>
      </c>
      <c r="C41" s="32" t="s">
        <v>132</v>
      </c>
      <c r="D41" s="28" t="s">
        <v>443</v>
      </c>
      <c r="E41" s="179">
        <f>'Пр.7 Р.П. ЦС. ВР'!E199</f>
        <v>500</v>
      </c>
    </row>
    <row r="42" spans="1:5" s="29" customFormat="1" ht="12.75">
      <c r="A42" s="34" t="s">
        <v>125</v>
      </c>
      <c r="B42" s="1" t="s">
        <v>150</v>
      </c>
      <c r="C42" s="32" t="s">
        <v>133</v>
      </c>
      <c r="D42" s="28"/>
      <c r="E42" s="179">
        <f>E43</f>
        <v>470</v>
      </c>
    </row>
    <row r="43" spans="1:5" s="29" customFormat="1" ht="12.75">
      <c r="A43" s="121" t="s">
        <v>444</v>
      </c>
      <c r="B43" s="1" t="s">
        <v>150</v>
      </c>
      <c r="C43" s="32" t="s">
        <v>133</v>
      </c>
      <c r="D43" s="28" t="s">
        <v>443</v>
      </c>
      <c r="E43" s="179">
        <v>470</v>
      </c>
    </row>
    <row r="44" spans="1:5" s="71" customFormat="1" ht="39">
      <c r="A44" s="111" t="s">
        <v>43</v>
      </c>
      <c r="B44" s="20" t="s">
        <v>41</v>
      </c>
      <c r="C44" s="21"/>
      <c r="D44" s="21"/>
      <c r="E44" s="181">
        <f>E45</f>
        <v>1500</v>
      </c>
    </row>
    <row r="45" spans="1:5" s="71" customFormat="1" ht="51.75">
      <c r="A45" s="30" t="s">
        <v>42</v>
      </c>
      <c r="B45" s="1" t="s">
        <v>40</v>
      </c>
      <c r="C45" s="120"/>
      <c r="D45" s="1"/>
      <c r="E45" s="179">
        <f>E46+E48</f>
        <v>1500</v>
      </c>
    </row>
    <row r="46" spans="1:5" s="70" customFormat="1" ht="15.75" customHeight="1">
      <c r="A46" s="3" t="s">
        <v>124</v>
      </c>
      <c r="B46" s="1" t="s">
        <v>40</v>
      </c>
      <c r="C46" s="1" t="s">
        <v>133</v>
      </c>
      <c r="D46" s="46"/>
      <c r="E46" s="182">
        <f>E47</f>
        <v>800</v>
      </c>
    </row>
    <row r="47" spans="1:5" s="29" customFormat="1" ht="12.75">
      <c r="A47" s="121" t="s">
        <v>444</v>
      </c>
      <c r="B47" s="1" t="s">
        <v>40</v>
      </c>
      <c r="C47" s="1" t="s">
        <v>133</v>
      </c>
      <c r="D47" s="28" t="s">
        <v>443</v>
      </c>
      <c r="E47" s="182">
        <f>'Пр.7 Р.П. ЦС. ВР'!E204</f>
        <v>800</v>
      </c>
    </row>
    <row r="48" spans="1:5" s="70" customFormat="1" ht="12.75">
      <c r="A48" s="31" t="s">
        <v>118</v>
      </c>
      <c r="B48" s="1" t="s">
        <v>40</v>
      </c>
      <c r="C48" s="32" t="s">
        <v>132</v>
      </c>
      <c r="D48" s="46"/>
      <c r="E48" s="182">
        <f>E49</f>
        <v>700</v>
      </c>
    </row>
    <row r="49" spans="1:5" s="29" customFormat="1" ht="12.75">
      <c r="A49" s="121" t="s">
        <v>444</v>
      </c>
      <c r="B49" s="1" t="s">
        <v>40</v>
      </c>
      <c r="C49" s="32" t="s">
        <v>132</v>
      </c>
      <c r="D49" s="28" t="s">
        <v>443</v>
      </c>
      <c r="E49" s="182">
        <f>'Пр.7 Р.П. ЦС. ВР'!E203</f>
        <v>700</v>
      </c>
    </row>
    <row r="50" spans="1:5" s="29" customFormat="1" ht="12.75">
      <c r="A50" s="49" t="s">
        <v>17</v>
      </c>
      <c r="B50" s="21" t="s">
        <v>447</v>
      </c>
      <c r="C50" s="21"/>
      <c r="D50" s="20"/>
      <c r="E50" s="181">
        <f>E51+E64</f>
        <v>9274.323</v>
      </c>
    </row>
    <row r="51" spans="1:5" s="26" customFormat="1" ht="25.5">
      <c r="A51" s="49" t="s">
        <v>19</v>
      </c>
      <c r="B51" s="21" t="s">
        <v>18</v>
      </c>
      <c r="C51" s="21"/>
      <c r="D51" s="20"/>
      <c r="E51" s="181">
        <f>E55+E58+E61+E52</f>
        <v>9274.323</v>
      </c>
    </row>
    <row r="52" spans="1:5" s="26" customFormat="1" ht="25.5">
      <c r="A52" s="208" t="s">
        <v>172</v>
      </c>
      <c r="B52" s="1" t="s">
        <v>168</v>
      </c>
      <c r="C52" s="1"/>
      <c r="D52" s="28"/>
      <c r="E52" s="179">
        <f>E53</f>
        <v>7828.283</v>
      </c>
    </row>
    <row r="53" spans="1:5" s="26" customFormat="1" ht="17.25" customHeight="1">
      <c r="A53" s="3" t="s">
        <v>128</v>
      </c>
      <c r="B53" s="1" t="s">
        <v>168</v>
      </c>
      <c r="C53" s="1" t="s">
        <v>129</v>
      </c>
      <c r="D53" s="28"/>
      <c r="E53" s="179">
        <f>E54</f>
        <v>7828.283</v>
      </c>
    </row>
    <row r="54" spans="1:5" s="26" customFormat="1" ht="12.75">
      <c r="A54" s="121" t="s">
        <v>478</v>
      </c>
      <c r="B54" s="1" t="s">
        <v>168</v>
      </c>
      <c r="C54" s="1" t="s">
        <v>129</v>
      </c>
      <c r="D54" s="28" t="s">
        <v>479</v>
      </c>
      <c r="E54" s="179">
        <f>'Пр.7 Р.П. ЦС. ВР'!E229</f>
        <v>7828.283</v>
      </c>
    </row>
    <row r="55" spans="1:5" s="29" customFormat="1" ht="39">
      <c r="A55" s="54" t="s">
        <v>44</v>
      </c>
      <c r="B55" s="1" t="s">
        <v>20</v>
      </c>
      <c r="C55" s="1"/>
      <c r="D55" s="28"/>
      <c r="E55" s="179">
        <f>E56</f>
        <v>12.800000000000011</v>
      </c>
    </row>
    <row r="56" spans="1:5" s="29" customFormat="1" ht="12.75">
      <c r="A56" s="31" t="s">
        <v>118</v>
      </c>
      <c r="B56" s="1" t="s">
        <v>20</v>
      </c>
      <c r="C56" s="32" t="s">
        <v>132</v>
      </c>
      <c r="D56" s="28"/>
      <c r="E56" s="179">
        <f>E57</f>
        <v>12.800000000000011</v>
      </c>
    </row>
    <row r="57" spans="1:5" s="29" customFormat="1" ht="12.75">
      <c r="A57" s="121" t="s">
        <v>478</v>
      </c>
      <c r="B57" s="1" t="s">
        <v>20</v>
      </c>
      <c r="C57" s="32" t="s">
        <v>132</v>
      </c>
      <c r="D57" s="28" t="s">
        <v>479</v>
      </c>
      <c r="E57" s="179">
        <f>'Пр.7 Р.П. ЦС. ВР'!E231</f>
        <v>12.800000000000011</v>
      </c>
    </row>
    <row r="58" spans="1:5" s="29" customFormat="1" ht="25.5">
      <c r="A58" s="34" t="s">
        <v>21</v>
      </c>
      <c r="B58" s="1" t="s">
        <v>22</v>
      </c>
      <c r="C58" s="1"/>
      <c r="D58" s="28"/>
      <c r="E58" s="179">
        <f>E59</f>
        <v>68</v>
      </c>
    </row>
    <row r="59" spans="1:5" s="26" customFormat="1" ht="12.75">
      <c r="A59" s="31" t="s">
        <v>118</v>
      </c>
      <c r="B59" s="1" t="s">
        <v>22</v>
      </c>
      <c r="C59" s="1" t="s">
        <v>132</v>
      </c>
      <c r="D59" s="20"/>
      <c r="E59" s="179">
        <f>E60</f>
        <v>68</v>
      </c>
    </row>
    <row r="60" spans="1:5" s="29" customFormat="1" ht="12.75">
      <c r="A60" s="121" t="s">
        <v>478</v>
      </c>
      <c r="B60" s="1" t="s">
        <v>22</v>
      </c>
      <c r="C60" s="32" t="s">
        <v>132</v>
      </c>
      <c r="D60" s="28" t="s">
        <v>479</v>
      </c>
      <c r="E60" s="179">
        <f>'Пр.7 Р.П. ЦС. ВР'!E233</f>
        <v>68</v>
      </c>
    </row>
    <row r="61" spans="1:5" s="29" customFormat="1" ht="23.25" customHeight="1">
      <c r="A61" s="34" t="s">
        <v>23</v>
      </c>
      <c r="B61" s="1" t="s">
        <v>29</v>
      </c>
      <c r="C61" s="1"/>
      <c r="D61" s="28"/>
      <c r="E61" s="179">
        <f>E62</f>
        <v>1365.2399999999998</v>
      </c>
    </row>
    <row r="62" spans="1:5" s="29" customFormat="1" ht="12.75">
      <c r="A62" s="31" t="s">
        <v>118</v>
      </c>
      <c r="B62" s="1" t="s">
        <v>29</v>
      </c>
      <c r="C62" s="1" t="s">
        <v>132</v>
      </c>
      <c r="D62" s="28"/>
      <c r="E62" s="179">
        <f>E63</f>
        <v>1365.2399999999998</v>
      </c>
    </row>
    <row r="63" spans="1:5" s="29" customFormat="1" ht="12.75">
      <c r="A63" s="121" t="s">
        <v>478</v>
      </c>
      <c r="B63" s="1" t="s">
        <v>29</v>
      </c>
      <c r="C63" s="32" t="s">
        <v>132</v>
      </c>
      <c r="D63" s="28" t="s">
        <v>479</v>
      </c>
      <c r="E63" s="179">
        <f>'Пр.7 Р.П. ЦС. ВР'!E235</f>
        <v>1365.2399999999998</v>
      </c>
    </row>
    <row r="64" spans="1:5" s="66" customFormat="1" ht="25.5" hidden="1">
      <c r="A64" s="49" t="s">
        <v>24</v>
      </c>
      <c r="B64" s="21" t="s">
        <v>488</v>
      </c>
      <c r="C64" s="21"/>
      <c r="D64" s="20"/>
      <c r="E64" s="181">
        <f>E65+E68</f>
        <v>0</v>
      </c>
    </row>
    <row r="65" spans="1:5" s="66" customFormat="1" ht="39" hidden="1">
      <c r="A65" s="54" t="s">
        <v>25</v>
      </c>
      <c r="B65" s="1" t="s">
        <v>36</v>
      </c>
      <c r="C65" s="21"/>
      <c r="D65" s="20"/>
      <c r="E65" s="179">
        <f>E66</f>
        <v>0</v>
      </c>
    </row>
    <row r="66" spans="1:5" s="26" customFormat="1" ht="12.75" hidden="1">
      <c r="A66" s="31" t="s">
        <v>118</v>
      </c>
      <c r="B66" s="1" t="s">
        <v>36</v>
      </c>
      <c r="C66" s="1" t="s">
        <v>132</v>
      </c>
      <c r="D66" s="20"/>
      <c r="E66" s="179">
        <f>E67</f>
        <v>0</v>
      </c>
    </row>
    <row r="67" spans="1:5" s="29" customFormat="1" ht="12.75" hidden="1">
      <c r="A67" s="121" t="s">
        <v>478</v>
      </c>
      <c r="B67" s="1" t="s">
        <v>36</v>
      </c>
      <c r="C67" s="32" t="s">
        <v>132</v>
      </c>
      <c r="D67" s="28" t="s">
        <v>479</v>
      </c>
      <c r="E67" s="179">
        <f>'Пр.7 Р.П. ЦС. ВР'!E238</f>
        <v>0</v>
      </c>
    </row>
    <row r="68" spans="1:5" s="29" customFormat="1" ht="25.5" hidden="1">
      <c r="A68" s="54" t="s">
        <v>26</v>
      </c>
      <c r="B68" s="1" t="s">
        <v>37</v>
      </c>
      <c r="C68" s="1"/>
      <c r="D68" s="28"/>
      <c r="E68" s="179">
        <f>E69</f>
        <v>0</v>
      </c>
    </row>
    <row r="69" spans="1:5" s="29" customFormat="1" ht="12.75" hidden="1">
      <c r="A69" s="34" t="s">
        <v>414</v>
      </c>
      <c r="B69" s="1" t="s">
        <v>37</v>
      </c>
      <c r="C69" s="1" t="s">
        <v>439</v>
      </c>
      <c r="D69" s="28" t="s">
        <v>479</v>
      </c>
      <c r="E69" s="179">
        <f>E70</f>
        <v>0</v>
      </c>
    </row>
    <row r="70" spans="1:5" s="29" customFormat="1" ht="12.75" hidden="1">
      <c r="A70" s="121" t="s">
        <v>478</v>
      </c>
      <c r="B70" s="1" t="s">
        <v>37</v>
      </c>
      <c r="C70" s="1" t="s">
        <v>439</v>
      </c>
      <c r="D70" s="28" t="s">
        <v>479</v>
      </c>
      <c r="E70" s="179">
        <f>'Пр.7 Р.П. ЦС. ВР'!E240</f>
        <v>0</v>
      </c>
    </row>
    <row r="71" spans="1:5" s="107" customFormat="1" ht="12.75">
      <c r="A71" s="49" t="s">
        <v>548</v>
      </c>
      <c r="B71" s="21" t="s">
        <v>550</v>
      </c>
      <c r="C71" s="21"/>
      <c r="D71" s="20"/>
      <c r="E71" s="341">
        <f>E72+E85</f>
        <v>6351.15</v>
      </c>
    </row>
    <row r="72" spans="1:5" s="26" customFormat="1" ht="25.5">
      <c r="A72" s="49" t="s">
        <v>549</v>
      </c>
      <c r="B72" s="21" t="s">
        <v>551</v>
      </c>
      <c r="C72" s="21"/>
      <c r="D72" s="20"/>
      <c r="E72" s="340">
        <f>E73+E82+E76+E79</f>
        <v>5123.8</v>
      </c>
    </row>
    <row r="73" spans="1:5" s="29" customFormat="1" ht="39">
      <c r="A73" s="54" t="s">
        <v>552</v>
      </c>
      <c r="B73" s="1" t="s">
        <v>553</v>
      </c>
      <c r="C73" s="1"/>
      <c r="D73" s="28"/>
      <c r="E73" s="179">
        <f>E74</f>
        <v>2101</v>
      </c>
    </row>
    <row r="74" spans="1:5" s="29" customFormat="1" ht="12.75">
      <c r="A74" s="31" t="s">
        <v>118</v>
      </c>
      <c r="B74" s="1" t="s">
        <v>553</v>
      </c>
      <c r="C74" s="32" t="s">
        <v>132</v>
      </c>
      <c r="D74" s="28"/>
      <c r="E74" s="179">
        <f>E75</f>
        <v>2101</v>
      </c>
    </row>
    <row r="75" spans="1:5" s="33" customFormat="1" ht="12.75">
      <c r="A75" s="54" t="s">
        <v>476</v>
      </c>
      <c r="B75" s="1" t="s">
        <v>553</v>
      </c>
      <c r="C75" s="32" t="s">
        <v>132</v>
      </c>
      <c r="D75" s="28" t="s">
        <v>477</v>
      </c>
      <c r="E75" s="179">
        <f>'Пр.7 Р.П. ЦС. ВР'!E108</f>
        <v>2101</v>
      </c>
    </row>
    <row r="76" spans="1:5" s="33" customFormat="1" ht="39.75" customHeight="1">
      <c r="A76" s="44" t="s">
        <v>136</v>
      </c>
      <c r="B76" s="120" t="s">
        <v>117</v>
      </c>
      <c r="C76" s="32"/>
      <c r="D76" s="28"/>
      <c r="E76" s="179">
        <f>E78</f>
        <v>1262.2</v>
      </c>
    </row>
    <row r="77" spans="1:5" s="33" customFormat="1" ht="12.75">
      <c r="A77" s="31" t="s">
        <v>118</v>
      </c>
      <c r="B77" s="120" t="s">
        <v>117</v>
      </c>
      <c r="C77" s="32" t="s">
        <v>132</v>
      </c>
      <c r="D77" s="28"/>
      <c r="E77" s="179">
        <f>E78</f>
        <v>1262.2</v>
      </c>
    </row>
    <row r="78" spans="1:5" s="33" customFormat="1" ht="12.75">
      <c r="A78" s="54" t="s">
        <v>476</v>
      </c>
      <c r="B78" s="120" t="s">
        <v>117</v>
      </c>
      <c r="C78" s="32" t="s">
        <v>132</v>
      </c>
      <c r="D78" s="28" t="s">
        <v>477</v>
      </c>
      <c r="E78" s="179">
        <f>'Пр.7 Р.П. ЦС. ВР'!E110</f>
        <v>1262.2</v>
      </c>
    </row>
    <row r="79" spans="1:5" s="33" customFormat="1" ht="12.75">
      <c r="A79" s="54" t="s">
        <v>353</v>
      </c>
      <c r="B79" s="45" t="s">
        <v>352</v>
      </c>
      <c r="C79" s="32"/>
      <c r="D79" s="28"/>
      <c r="E79" s="179">
        <f>E80</f>
        <v>352.1</v>
      </c>
    </row>
    <row r="80" spans="1:5" s="33" customFormat="1" ht="12.75">
      <c r="A80" s="31" t="s">
        <v>118</v>
      </c>
      <c r="B80" s="45" t="s">
        <v>352</v>
      </c>
      <c r="C80" s="32" t="s">
        <v>132</v>
      </c>
      <c r="D80" s="28"/>
      <c r="E80" s="179">
        <f>E81</f>
        <v>352.1</v>
      </c>
    </row>
    <row r="81" spans="1:5" s="33" customFormat="1" ht="12.75">
      <c r="A81" s="54" t="s">
        <v>476</v>
      </c>
      <c r="B81" s="45" t="s">
        <v>352</v>
      </c>
      <c r="C81" s="32" t="s">
        <v>132</v>
      </c>
      <c r="D81" s="28" t="s">
        <v>477</v>
      </c>
      <c r="E81" s="179">
        <f>'Пр.7 Р.П. ЦС. ВР'!E114</f>
        <v>352.1</v>
      </c>
    </row>
    <row r="82" spans="1:5" s="33" customFormat="1" ht="12.75">
      <c r="A82" s="54" t="s">
        <v>77</v>
      </c>
      <c r="B82" s="45" t="s">
        <v>76</v>
      </c>
      <c r="C82" s="32"/>
      <c r="D82" s="28"/>
      <c r="E82" s="179">
        <f>E83</f>
        <v>1408.5</v>
      </c>
    </row>
    <row r="83" spans="1:5" s="33" customFormat="1" ht="12.75">
      <c r="A83" s="31" t="s">
        <v>118</v>
      </c>
      <c r="B83" s="45" t="s">
        <v>76</v>
      </c>
      <c r="C83" s="32" t="s">
        <v>132</v>
      </c>
      <c r="D83" s="28"/>
      <c r="E83" s="179">
        <f>E84</f>
        <v>1408.5</v>
      </c>
    </row>
    <row r="84" spans="1:5" s="33" customFormat="1" ht="12.75">
      <c r="A84" s="54" t="s">
        <v>476</v>
      </c>
      <c r="B84" s="45" t="s">
        <v>76</v>
      </c>
      <c r="C84" s="32" t="s">
        <v>132</v>
      </c>
      <c r="D84" s="28" t="s">
        <v>477</v>
      </c>
      <c r="E84" s="179">
        <f>'Пр.7 Р.П. ЦС. ВР'!E112</f>
        <v>1408.5</v>
      </c>
    </row>
    <row r="85" spans="1:5" s="66" customFormat="1" ht="31.5" customHeight="1">
      <c r="A85" s="49" t="s">
        <v>554</v>
      </c>
      <c r="B85" s="21" t="s">
        <v>30</v>
      </c>
      <c r="C85" s="21"/>
      <c r="D85" s="20"/>
      <c r="E85" s="227">
        <f>E89+E92+E86</f>
        <v>1227.35</v>
      </c>
    </row>
    <row r="86" spans="1:5" s="29" customFormat="1" ht="39">
      <c r="A86" s="202" t="s">
        <v>167</v>
      </c>
      <c r="B86" s="1" t="s">
        <v>166</v>
      </c>
      <c r="C86" s="1"/>
      <c r="D86" s="28"/>
      <c r="E86" s="179">
        <f>E87</f>
        <v>550</v>
      </c>
    </row>
    <row r="87" spans="1:5" s="29" customFormat="1" ht="17.25" customHeight="1">
      <c r="A87" s="204" t="s">
        <v>128</v>
      </c>
      <c r="B87" s="1" t="s">
        <v>166</v>
      </c>
      <c r="C87" s="1" t="s">
        <v>129</v>
      </c>
      <c r="D87" s="28"/>
      <c r="E87" s="179">
        <f>E88</f>
        <v>550</v>
      </c>
    </row>
    <row r="88" spans="1:5" s="29" customFormat="1" ht="12.75">
      <c r="A88" s="54" t="s">
        <v>476</v>
      </c>
      <c r="B88" s="1" t="s">
        <v>166</v>
      </c>
      <c r="C88" s="1" t="s">
        <v>129</v>
      </c>
      <c r="D88" s="28" t="s">
        <v>477</v>
      </c>
      <c r="E88" s="179">
        <f>'Пр.7 Р.П. ЦС. ВР'!E122</f>
        <v>550</v>
      </c>
    </row>
    <row r="89" spans="1:5" s="29" customFormat="1" ht="51.75">
      <c r="A89" s="60" t="s">
        <v>54</v>
      </c>
      <c r="B89" s="1" t="s">
        <v>555</v>
      </c>
      <c r="C89" s="1"/>
      <c r="D89" s="28"/>
      <c r="E89" s="179">
        <f>E90</f>
        <v>677.3499999999999</v>
      </c>
    </row>
    <row r="90" spans="1:5" s="29" customFormat="1" ht="12.75">
      <c r="A90" s="31" t="s">
        <v>118</v>
      </c>
      <c r="B90" s="1" t="s">
        <v>555</v>
      </c>
      <c r="C90" s="1" t="s">
        <v>132</v>
      </c>
      <c r="D90" s="28"/>
      <c r="E90" s="179">
        <f>E91</f>
        <v>677.3499999999999</v>
      </c>
    </row>
    <row r="91" spans="1:5" s="29" customFormat="1" ht="15" customHeight="1">
      <c r="A91" s="54" t="s">
        <v>476</v>
      </c>
      <c r="B91" s="1" t="s">
        <v>555</v>
      </c>
      <c r="C91" s="32" t="s">
        <v>132</v>
      </c>
      <c r="D91" s="28" t="s">
        <v>477</v>
      </c>
      <c r="E91" s="179">
        <f>'Пр.7 Р.П. ЦС. ВР'!E118</f>
        <v>677.3499999999999</v>
      </c>
    </row>
    <row r="92" spans="1:5" s="29" customFormat="1" ht="39" hidden="1">
      <c r="A92" s="60" t="s">
        <v>556</v>
      </c>
      <c r="B92" s="1" t="s">
        <v>557</v>
      </c>
      <c r="C92" s="1"/>
      <c r="D92" s="28"/>
      <c r="E92" s="179">
        <f>E93</f>
        <v>0</v>
      </c>
    </row>
    <row r="93" spans="1:5" s="29" customFormat="1" ht="12.75" hidden="1">
      <c r="A93" s="31" t="s">
        <v>118</v>
      </c>
      <c r="B93" s="1" t="s">
        <v>557</v>
      </c>
      <c r="C93" s="32" t="s">
        <v>132</v>
      </c>
      <c r="D93" s="28"/>
      <c r="E93" s="179">
        <f>E94</f>
        <v>0</v>
      </c>
    </row>
    <row r="94" spans="1:5" s="33" customFormat="1" ht="12.75" hidden="1">
      <c r="A94" s="54" t="s">
        <v>476</v>
      </c>
      <c r="B94" s="1" t="s">
        <v>557</v>
      </c>
      <c r="C94" s="32" t="s">
        <v>132</v>
      </c>
      <c r="D94" s="28" t="s">
        <v>477</v>
      </c>
      <c r="E94" s="179">
        <f>'Пр.7 Р.П. ЦС. ВР'!E120</f>
        <v>0</v>
      </c>
    </row>
    <row r="95" spans="1:5" s="26" customFormat="1" ht="25.5">
      <c r="A95" s="49" t="s">
        <v>563</v>
      </c>
      <c r="B95" s="21" t="s">
        <v>377</v>
      </c>
      <c r="C95" s="21"/>
      <c r="D95" s="20"/>
      <c r="E95" s="181">
        <f>E96+E110+E123</f>
        <v>27584.48891</v>
      </c>
    </row>
    <row r="96" spans="1:5" s="29" customFormat="1" ht="51.75">
      <c r="A96" s="49" t="s">
        <v>565</v>
      </c>
      <c r="B96" s="21" t="s">
        <v>564</v>
      </c>
      <c r="C96" s="21"/>
      <c r="D96" s="20"/>
      <c r="E96" s="181">
        <f>E97+E100+E107</f>
        <v>19662.36391</v>
      </c>
    </row>
    <row r="97" spans="1:5" s="29" customFormat="1" ht="64.5">
      <c r="A97" s="54" t="s">
        <v>567</v>
      </c>
      <c r="B97" s="45" t="s">
        <v>56</v>
      </c>
      <c r="C97" s="21"/>
      <c r="D97" s="20"/>
      <c r="E97" s="181">
        <f>E98</f>
        <v>5355.6794199999995</v>
      </c>
    </row>
    <row r="98" spans="1:5" s="29" customFormat="1" ht="12.75">
      <c r="A98" s="3" t="s">
        <v>71</v>
      </c>
      <c r="B98" s="45" t="s">
        <v>56</v>
      </c>
      <c r="C98" s="1" t="s">
        <v>133</v>
      </c>
      <c r="D98" s="20"/>
      <c r="E98" s="181">
        <f>E99</f>
        <v>5355.6794199999995</v>
      </c>
    </row>
    <row r="99" spans="1:5" s="29" customFormat="1" ht="12.75">
      <c r="A99" s="121" t="s">
        <v>401</v>
      </c>
      <c r="B99" s="45" t="s">
        <v>56</v>
      </c>
      <c r="C99" s="1" t="s">
        <v>133</v>
      </c>
      <c r="D99" s="28" t="s">
        <v>400</v>
      </c>
      <c r="E99" s="181">
        <f>'Пр.7 Р.П. ЦС. ВР'!E155</f>
        <v>5355.6794199999995</v>
      </c>
    </row>
    <row r="100" spans="1:5" s="29" customFormat="1" ht="64.5">
      <c r="A100" s="132" t="s">
        <v>59</v>
      </c>
      <c r="B100" s="136" t="s">
        <v>566</v>
      </c>
      <c r="C100" s="136" t="s">
        <v>133</v>
      </c>
      <c r="D100" s="137" t="s">
        <v>400</v>
      </c>
      <c r="E100" s="181">
        <f>E101+E104</f>
        <v>11271.33689</v>
      </c>
    </row>
    <row r="101" spans="1:5" s="29" customFormat="1" ht="81" customHeight="1">
      <c r="A101" s="54" t="s">
        <v>60</v>
      </c>
      <c r="B101" s="1" t="s">
        <v>566</v>
      </c>
      <c r="C101" s="1"/>
      <c r="D101" s="28"/>
      <c r="E101" s="179">
        <f>E102</f>
        <v>4508.53475</v>
      </c>
    </row>
    <row r="102" spans="1:5" s="29" customFormat="1" ht="12.75">
      <c r="A102" s="34" t="s">
        <v>125</v>
      </c>
      <c r="B102" s="1" t="s">
        <v>566</v>
      </c>
      <c r="C102" s="1" t="s">
        <v>133</v>
      </c>
      <c r="D102" s="28"/>
      <c r="E102" s="179">
        <f>E103</f>
        <v>4508.53475</v>
      </c>
    </row>
    <row r="103" spans="1:5" s="29" customFormat="1" ht="12.75">
      <c r="A103" s="121" t="s">
        <v>401</v>
      </c>
      <c r="B103" s="1" t="s">
        <v>566</v>
      </c>
      <c r="C103" s="1" t="s">
        <v>133</v>
      </c>
      <c r="D103" s="28" t="s">
        <v>400</v>
      </c>
      <c r="E103" s="179">
        <f>'Пр.7 Р.П. ЦС. ВР'!E158</f>
        <v>4508.53475</v>
      </c>
    </row>
    <row r="104" spans="1:5" s="29" customFormat="1" ht="78">
      <c r="A104" s="54" t="s">
        <v>58</v>
      </c>
      <c r="B104" s="1" t="s">
        <v>566</v>
      </c>
      <c r="C104" s="1"/>
      <c r="D104" s="28"/>
      <c r="E104" s="179">
        <f>E105</f>
        <v>6762.802140000001</v>
      </c>
    </row>
    <row r="105" spans="1:5" s="29" customFormat="1" ht="12.75">
      <c r="A105" s="34" t="s">
        <v>125</v>
      </c>
      <c r="B105" s="1" t="s">
        <v>566</v>
      </c>
      <c r="C105" s="1" t="s">
        <v>133</v>
      </c>
      <c r="D105" s="28"/>
      <c r="E105" s="179">
        <f>E106</f>
        <v>6762.802140000001</v>
      </c>
    </row>
    <row r="106" spans="1:5" s="29" customFormat="1" ht="12.75">
      <c r="A106" s="121" t="s">
        <v>401</v>
      </c>
      <c r="B106" s="1" t="s">
        <v>566</v>
      </c>
      <c r="C106" s="1" t="s">
        <v>133</v>
      </c>
      <c r="D106" s="28" t="s">
        <v>400</v>
      </c>
      <c r="E106" s="179">
        <f>'Пр.7 Р.П. ЦС. ВР'!E160</f>
        <v>6762.802140000001</v>
      </c>
    </row>
    <row r="107" spans="1:5" s="29" customFormat="1" ht="64.5">
      <c r="A107" s="54" t="s">
        <v>568</v>
      </c>
      <c r="B107" s="1" t="s">
        <v>31</v>
      </c>
      <c r="C107" s="1"/>
      <c r="D107" s="28"/>
      <c r="E107" s="179">
        <f>E108</f>
        <v>3035.3476</v>
      </c>
    </row>
    <row r="108" spans="1:5" s="29" customFormat="1" ht="15.75" customHeight="1">
      <c r="A108" s="3" t="s">
        <v>124</v>
      </c>
      <c r="B108" s="1" t="s">
        <v>31</v>
      </c>
      <c r="C108" s="1" t="s">
        <v>133</v>
      </c>
      <c r="D108" s="28"/>
      <c r="E108" s="179">
        <f>E109</f>
        <v>3035.3476</v>
      </c>
    </row>
    <row r="109" spans="1:5" s="29" customFormat="1" ht="12.75">
      <c r="A109" s="121" t="s">
        <v>401</v>
      </c>
      <c r="B109" s="1" t="s">
        <v>31</v>
      </c>
      <c r="C109" s="1" t="s">
        <v>133</v>
      </c>
      <c r="D109" s="28" t="s">
        <v>400</v>
      </c>
      <c r="E109" s="179">
        <f>'Пр.7 Р.П. ЦС. ВР'!E162</f>
        <v>3035.3476</v>
      </c>
    </row>
    <row r="110" spans="1:5" s="66" customFormat="1" ht="51.75">
      <c r="A110" s="25" t="s">
        <v>525</v>
      </c>
      <c r="B110" s="21" t="s">
        <v>386</v>
      </c>
      <c r="C110" s="21"/>
      <c r="D110" s="20"/>
      <c r="E110" s="181">
        <f>E111+E114+E117+E120</f>
        <v>7922.125</v>
      </c>
    </row>
    <row r="111" spans="1:5" s="29" customFormat="1" ht="64.5">
      <c r="A111" s="30" t="s">
        <v>105</v>
      </c>
      <c r="B111" s="1" t="s">
        <v>524</v>
      </c>
      <c r="C111" s="1"/>
      <c r="D111" s="28"/>
      <c r="E111" s="179">
        <f>E112</f>
        <v>600</v>
      </c>
    </row>
    <row r="112" spans="1:5" s="29" customFormat="1" ht="27.75" customHeight="1">
      <c r="A112" s="48" t="s">
        <v>360</v>
      </c>
      <c r="B112" s="1" t="s">
        <v>524</v>
      </c>
      <c r="C112" s="1" t="s">
        <v>131</v>
      </c>
      <c r="D112" s="28"/>
      <c r="E112" s="179">
        <f>E113</f>
        <v>600</v>
      </c>
    </row>
    <row r="113" spans="1:5" s="29" customFormat="1" ht="12.75">
      <c r="A113" s="48" t="s">
        <v>449</v>
      </c>
      <c r="B113" s="1" t="s">
        <v>524</v>
      </c>
      <c r="C113" s="1" t="s">
        <v>131</v>
      </c>
      <c r="D113" s="28" t="s">
        <v>448</v>
      </c>
      <c r="E113" s="179">
        <f>'Пр.7 Р.П. ЦС. ВР'!E289</f>
        <v>600</v>
      </c>
    </row>
    <row r="114" spans="1:5" ht="12.75">
      <c r="A114" s="30" t="s">
        <v>83</v>
      </c>
      <c r="B114" s="1" t="s">
        <v>82</v>
      </c>
      <c r="C114" s="1"/>
      <c r="D114" s="28"/>
      <c r="E114" s="179">
        <f>E115</f>
        <v>896.5</v>
      </c>
    </row>
    <row r="115" spans="1:5" ht="15" customHeight="1">
      <c r="A115" s="3" t="s">
        <v>360</v>
      </c>
      <c r="B115" s="1" t="s">
        <v>82</v>
      </c>
      <c r="C115" s="1" t="s">
        <v>131</v>
      </c>
      <c r="D115" s="28"/>
      <c r="E115" s="179">
        <f>E116</f>
        <v>896.5</v>
      </c>
    </row>
    <row r="116" spans="1:5" ht="13.5">
      <c r="A116" s="175" t="s">
        <v>449</v>
      </c>
      <c r="B116" s="1" t="s">
        <v>82</v>
      </c>
      <c r="C116" s="1" t="s">
        <v>131</v>
      </c>
      <c r="D116" s="28" t="s">
        <v>448</v>
      </c>
      <c r="E116" s="179">
        <f>'Пр.7 Р.П. ЦС. ВР'!E292</f>
        <v>896.5</v>
      </c>
    </row>
    <row r="117" spans="1:5" ht="25.5">
      <c r="A117" s="30" t="s">
        <v>100</v>
      </c>
      <c r="B117" s="1" t="s">
        <v>84</v>
      </c>
      <c r="C117" s="1"/>
      <c r="D117" s="28"/>
      <c r="E117" s="179">
        <f>E118</f>
        <v>1835.964</v>
      </c>
    </row>
    <row r="118" spans="1:5" ht="18" customHeight="1">
      <c r="A118" s="3" t="s">
        <v>360</v>
      </c>
      <c r="B118" s="1" t="s">
        <v>84</v>
      </c>
      <c r="C118" s="1" t="s">
        <v>131</v>
      </c>
      <c r="D118" s="28"/>
      <c r="E118" s="179">
        <f>E119</f>
        <v>1835.964</v>
      </c>
    </row>
    <row r="119" spans="1:5" ht="13.5">
      <c r="A119" s="175" t="s">
        <v>449</v>
      </c>
      <c r="B119" s="1" t="s">
        <v>84</v>
      </c>
      <c r="C119" s="1" t="s">
        <v>131</v>
      </c>
      <c r="D119" s="28" t="s">
        <v>448</v>
      </c>
      <c r="E119" s="179">
        <f>'Пр.7 Р.П. ЦС. ВР'!E295</f>
        <v>1835.964</v>
      </c>
    </row>
    <row r="120" spans="1:5" ht="12.75">
      <c r="A120" s="30" t="s">
        <v>86</v>
      </c>
      <c r="B120" s="1" t="s">
        <v>85</v>
      </c>
      <c r="C120" s="1"/>
      <c r="D120" s="28"/>
      <c r="E120" s="179">
        <f>E121</f>
        <v>4589.661</v>
      </c>
    </row>
    <row r="121" spans="1:5" ht="12.75" customHeight="1">
      <c r="A121" s="3" t="s">
        <v>360</v>
      </c>
      <c r="B121" s="1" t="s">
        <v>85</v>
      </c>
      <c r="C121" s="1" t="s">
        <v>131</v>
      </c>
      <c r="D121" s="28"/>
      <c r="E121" s="179">
        <f>E122</f>
        <v>4589.661</v>
      </c>
    </row>
    <row r="122" spans="1:5" ht="13.5">
      <c r="A122" s="175" t="s">
        <v>449</v>
      </c>
      <c r="B122" s="1" t="s">
        <v>85</v>
      </c>
      <c r="C122" s="1" t="s">
        <v>131</v>
      </c>
      <c r="D122" s="28" t="s">
        <v>448</v>
      </c>
      <c r="E122" s="179">
        <f>'Пр.7 Р.П. ЦС. ВР'!E298</f>
        <v>4589.661</v>
      </c>
    </row>
    <row r="123" spans="1:5" s="29" customFormat="1" ht="25.5" hidden="1">
      <c r="A123" s="49" t="s">
        <v>563</v>
      </c>
      <c r="B123" s="21" t="s">
        <v>74</v>
      </c>
      <c r="C123" s="1"/>
      <c r="D123" s="28"/>
      <c r="E123" s="179">
        <f>E124+E127</f>
        <v>0</v>
      </c>
    </row>
    <row r="124" spans="1:5" s="29" customFormat="1" ht="64.5" hidden="1">
      <c r="A124" s="54" t="s">
        <v>80</v>
      </c>
      <c r="B124" s="1" t="s">
        <v>75</v>
      </c>
      <c r="C124" s="45" t="s">
        <v>70</v>
      </c>
      <c r="D124" s="28"/>
      <c r="E124" s="179">
        <f>E125</f>
        <v>0</v>
      </c>
    </row>
    <row r="125" spans="1:5" s="29" customFormat="1" ht="12.75" hidden="1">
      <c r="A125" s="44" t="s">
        <v>71</v>
      </c>
      <c r="B125" s="1" t="s">
        <v>75</v>
      </c>
      <c r="C125" s="45" t="s">
        <v>70</v>
      </c>
      <c r="D125" s="28"/>
      <c r="E125" s="179">
        <f>E126</f>
        <v>0</v>
      </c>
    </row>
    <row r="126" spans="1:5" s="29" customFormat="1" ht="12.75" hidden="1">
      <c r="A126" s="121" t="s">
        <v>401</v>
      </c>
      <c r="B126" s="1" t="s">
        <v>75</v>
      </c>
      <c r="C126" s="45" t="s">
        <v>70</v>
      </c>
      <c r="D126" s="28" t="s">
        <v>400</v>
      </c>
      <c r="E126" s="179">
        <f>'Пр.7 Р.П. ЦС. ВР'!E165</f>
        <v>0</v>
      </c>
    </row>
    <row r="127" spans="1:5" s="29" customFormat="1" ht="25.5" hidden="1">
      <c r="A127" s="54" t="s">
        <v>92</v>
      </c>
      <c r="B127" s="45" t="s">
        <v>91</v>
      </c>
      <c r="C127" s="176"/>
      <c r="D127" s="28"/>
      <c r="E127" s="179">
        <f>E128</f>
        <v>0</v>
      </c>
    </row>
    <row r="128" spans="1:5" s="29" customFormat="1" ht="12.75" hidden="1">
      <c r="A128" s="44" t="s">
        <v>71</v>
      </c>
      <c r="B128" s="45" t="s">
        <v>91</v>
      </c>
      <c r="C128" s="45" t="s">
        <v>70</v>
      </c>
      <c r="D128" s="28"/>
      <c r="E128" s="179">
        <f>E129</f>
        <v>0</v>
      </c>
    </row>
    <row r="129" spans="1:5" s="29" customFormat="1" ht="12.75" hidden="1">
      <c r="A129" s="121" t="s">
        <v>401</v>
      </c>
      <c r="B129" s="45" t="s">
        <v>91</v>
      </c>
      <c r="C129" s="45" t="s">
        <v>70</v>
      </c>
      <c r="D129" s="28" t="s">
        <v>400</v>
      </c>
      <c r="E129" s="179">
        <f>'Пр.7 Р.П. ЦС. ВР'!E167</f>
        <v>0</v>
      </c>
    </row>
    <row r="130" spans="1:5" s="66" customFormat="1" ht="12.75">
      <c r="A130" s="23" t="s">
        <v>540</v>
      </c>
      <c r="B130" s="21" t="s">
        <v>378</v>
      </c>
      <c r="C130" s="21"/>
      <c r="D130" s="20"/>
      <c r="E130" s="181">
        <f>E131+E135+E139+E143</f>
        <v>1468.68</v>
      </c>
    </row>
    <row r="131" spans="1:5" s="29" customFormat="1" ht="25.5" hidden="1">
      <c r="A131" s="49" t="s">
        <v>546</v>
      </c>
      <c r="B131" s="21" t="s">
        <v>382</v>
      </c>
      <c r="C131" s="21"/>
      <c r="D131" s="20"/>
      <c r="E131" s="181">
        <f>E132</f>
        <v>0</v>
      </c>
    </row>
    <row r="132" spans="1:5" s="29" customFormat="1" ht="39" hidden="1">
      <c r="A132" s="54" t="s">
        <v>104</v>
      </c>
      <c r="B132" s="1" t="s">
        <v>32</v>
      </c>
      <c r="C132" s="1"/>
      <c r="D132" s="28"/>
      <c r="E132" s="179">
        <f>E133</f>
        <v>0</v>
      </c>
    </row>
    <row r="133" spans="1:5" s="29" customFormat="1" ht="12.75" hidden="1">
      <c r="A133" s="34" t="s">
        <v>414</v>
      </c>
      <c r="B133" s="1" t="s">
        <v>32</v>
      </c>
      <c r="C133" s="1" t="s">
        <v>439</v>
      </c>
      <c r="D133" s="28"/>
      <c r="E133" s="179">
        <f>E134</f>
        <v>0</v>
      </c>
    </row>
    <row r="134" spans="1:5" s="29" customFormat="1" ht="12.75" hidden="1">
      <c r="A134" s="41" t="s">
        <v>480</v>
      </c>
      <c r="B134" s="1" t="s">
        <v>32</v>
      </c>
      <c r="C134" s="1" t="s">
        <v>439</v>
      </c>
      <c r="D134" s="28" t="s">
        <v>481</v>
      </c>
      <c r="E134" s="179">
        <f>'Пр.7 Р.П. ЦС. ВР'!E102</f>
        <v>0</v>
      </c>
    </row>
    <row r="135" spans="1:5" s="26" customFormat="1" ht="30" customHeight="1">
      <c r="A135" s="25" t="s">
        <v>541</v>
      </c>
      <c r="B135" s="1" t="s">
        <v>542</v>
      </c>
      <c r="C135" s="21"/>
      <c r="D135" s="21"/>
      <c r="E135" s="181">
        <f>E136</f>
        <v>453.49</v>
      </c>
    </row>
    <row r="136" spans="1:5" s="29" customFormat="1" ht="51.75">
      <c r="A136" s="31" t="s">
        <v>543</v>
      </c>
      <c r="B136" s="1" t="s">
        <v>542</v>
      </c>
      <c r="C136" s="1"/>
      <c r="D136" s="1"/>
      <c r="E136" s="179">
        <f>E137</f>
        <v>453.49</v>
      </c>
    </row>
    <row r="137" spans="1:5" s="29" customFormat="1" ht="12.75">
      <c r="A137" s="31" t="s">
        <v>118</v>
      </c>
      <c r="B137" s="1" t="s">
        <v>542</v>
      </c>
      <c r="C137" s="1" t="s">
        <v>132</v>
      </c>
      <c r="D137" s="1"/>
      <c r="E137" s="179">
        <f>E138</f>
        <v>453.49</v>
      </c>
    </row>
    <row r="138" spans="1:5" s="29" customFormat="1" ht="21" customHeight="1">
      <c r="A138" s="48" t="s">
        <v>467</v>
      </c>
      <c r="B138" s="1" t="s">
        <v>542</v>
      </c>
      <c r="C138" s="1" t="s">
        <v>132</v>
      </c>
      <c r="D138" s="28" t="s">
        <v>446</v>
      </c>
      <c r="E138" s="179">
        <f>'Пр.7 Р.П. ЦС. ВР'!E92</f>
        <v>453.49</v>
      </c>
    </row>
    <row r="139" spans="1:5" s="29" customFormat="1" ht="25.5" hidden="1">
      <c r="A139" s="122" t="s">
        <v>33</v>
      </c>
      <c r="B139" s="123" t="s">
        <v>384</v>
      </c>
      <c r="C139" s="124"/>
      <c r="D139" s="21"/>
      <c r="E139" s="181">
        <f>E140</f>
        <v>0</v>
      </c>
    </row>
    <row r="140" spans="1:5" ht="25.5" hidden="1">
      <c r="A140" s="60" t="s">
        <v>544</v>
      </c>
      <c r="B140" s="45" t="s">
        <v>545</v>
      </c>
      <c r="C140" s="1"/>
      <c r="D140" s="57"/>
      <c r="E140" s="182">
        <f>E141</f>
        <v>0</v>
      </c>
    </row>
    <row r="141" spans="1:5" ht="12.75" hidden="1">
      <c r="A141" s="31" t="s">
        <v>118</v>
      </c>
      <c r="B141" s="45" t="s">
        <v>545</v>
      </c>
      <c r="C141" s="1" t="s">
        <v>132</v>
      </c>
      <c r="D141" s="46"/>
      <c r="E141" s="182">
        <f>E142</f>
        <v>0</v>
      </c>
    </row>
    <row r="142" spans="1:5" s="29" customFormat="1" ht="12.75" hidden="1">
      <c r="A142" s="54" t="s">
        <v>482</v>
      </c>
      <c r="B142" s="45" t="s">
        <v>545</v>
      </c>
      <c r="C142" s="1" t="s">
        <v>132</v>
      </c>
      <c r="D142" s="28" t="s">
        <v>483</v>
      </c>
      <c r="E142" s="179">
        <f>'Пр.7 Р.П. ЦС. ВР'!E97</f>
        <v>0</v>
      </c>
    </row>
    <row r="143" spans="1:5" s="66" customFormat="1" ht="39">
      <c r="A143" s="25" t="s">
        <v>508</v>
      </c>
      <c r="B143" s="21" t="s">
        <v>385</v>
      </c>
      <c r="C143" s="21"/>
      <c r="D143" s="20"/>
      <c r="E143" s="181">
        <f>E144+E149</f>
        <v>1015.19</v>
      </c>
    </row>
    <row r="144" spans="1:5" s="29" customFormat="1" ht="55.5" customHeight="1">
      <c r="A144" s="31" t="s">
        <v>512</v>
      </c>
      <c r="B144" s="1" t="s">
        <v>511</v>
      </c>
      <c r="C144" s="1"/>
      <c r="D144" s="28"/>
      <c r="E144" s="179">
        <f>E145+E147</f>
        <v>502.09999999999997</v>
      </c>
    </row>
    <row r="145" spans="1:5" s="24" customFormat="1" ht="12.75">
      <c r="A145" s="41" t="s">
        <v>120</v>
      </c>
      <c r="B145" s="1" t="s">
        <v>511</v>
      </c>
      <c r="C145" s="1" t="s">
        <v>121</v>
      </c>
      <c r="D145" s="28"/>
      <c r="E145" s="179">
        <f>E146</f>
        <v>477.4</v>
      </c>
    </row>
    <row r="146" spans="1:5" s="26" customFormat="1" ht="12.75">
      <c r="A146" s="139" t="s">
        <v>420</v>
      </c>
      <c r="B146" s="1" t="s">
        <v>511</v>
      </c>
      <c r="C146" s="1" t="s">
        <v>121</v>
      </c>
      <c r="D146" s="28" t="s">
        <v>418</v>
      </c>
      <c r="E146" s="179">
        <f>'Пр.7 Р.П. ЦС. ВР'!E74</f>
        <v>477.4</v>
      </c>
    </row>
    <row r="147" spans="1:5" s="26" customFormat="1" ht="12.75">
      <c r="A147" s="31" t="s">
        <v>118</v>
      </c>
      <c r="B147" s="1" t="s">
        <v>511</v>
      </c>
      <c r="C147" s="1" t="s">
        <v>132</v>
      </c>
      <c r="D147" s="20"/>
      <c r="E147" s="179">
        <f>E148</f>
        <v>24.7</v>
      </c>
    </row>
    <row r="148" spans="1:5" s="26" customFormat="1" ht="12.75">
      <c r="A148" s="139" t="s">
        <v>420</v>
      </c>
      <c r="B148" s="1" t="s">
        <v>511</v>
      </c>
      <c r="C148" s="1" t="s">
        <v>132</v>
      </c>
      <c r="D148" s="28" t="s">
        <v>418</v>
      </c>
      <c r="E148" s="179">
        <f>'Пр.7 Р.П. ЦС. ВР'!E75</f>
        <v>24.7</v>
      </c>
    </row>
    <row r="149" spans="1:5" s="29" customFormat="1" ht="51.75">
      <c r="A149" s="31" t="s">
        <v>509</v>
      </c>
      <c r="B149" s="1" t="s">
        <v>510</v>
      </c>
      <c r="C149" s="1"/>
      <c r="D149" s="28"/>
      <c r="E149" s="179">
        <f>E150+E152</f>
        <v>513.09</v>
      </c>
    </row>
    <row r="150" spans="1:5" s="29" customFormat="1" ht="12.75">
      <c r="A150" s="41" t="s">
        <v>120</v>
      </c>
      <c r="B150" s="1" t="s">
        <v>510</v>
      </c>
      <c r="C150" s="1" t="s">
        <v>121</v>
      </c>
      <c r="D150" s="28"/>
      <c r="E150" s="179">
        <f>E151</f>
        <v>502.82917</v>
      </c>
    </row>
    <row r="151" spans="1:5" s="19" customFormat="1" ht="12.75">
      <c r="A151" s="139" t="s">
        <v>420</v>
      </c>
      <c r="B151" s="1" t="s">
        <v>510</v>
      </c>
      <c r="C151" s="1" t="s">
        <v>121</v>
      </c>
      <c r="D151" s="1" t="s">
        <v>418</v>
      </c>
      <c r="E151" s="179">
        <f>'Пр.7 Р.П. ЦС. ВР'!E77</f>
        <v>502.82917</v>
      </c>
    </row>
    <row r="152" spans="1:5" s="29" customFormat="1" ht="12.75">
      <c r="A152" s="31" t="s">
        <v>118</v>
      </c>
      <c r="B152" s="1" t="s">
        <v>510</v>
      </c>
      <c r="C152" s="1" t="s">
        <v>132</v>
      </c>
      <c r="D152" s="28"/>
      <c r="E152" s="179">
        <f>E153</f>
        <v>10.26083</v>
      </c>
    </row>
    <row r="153" spans="1:5" s="29" customFormat="1" ht="12.75">
      <c r="A153" s="139" t="s">
        <v>420</v>
      </c>
      <c r="B153" s="1" t="s">
        <v>510</v>
      </c>
      <c r="C153" s="1" t="s">
        <v>132</v>
      </c>
      <c r="D153" s="28" t="s">
        <v>418</v>
      </c>
      <c r="E153" s="179">
        <f>'Пр.7 Р.П. ЦС. ВР'!E78</f>
        <v>10.26083</v>
      </c>
    </row>
    <row r="154" spans="1:5" s="29" customFormat="1" ht="25.5">
      <c r="A154" s="23" t="s">
        <v>34</v>
      </c>
      <c r="B154" s="21" t="s">
        <v>379</v>
      </c>
      <c r="C154" s="21"/>
      <c r="D154" s="20"/>
      <c r="E154" s="181">
        <f>E155+E165+E169</f>
        <v>13175.1</v>
      </c>
    </row>
    <row r="155" spans="1:5" s="29" customFormat="1" ht="39">
      <c r="A155" s="25" t="s">
        <v>517</v>
      </c>
      <c r="B155" s="21" t="s">
        <v>387</v>
      </c>
      <c r="C155" s="21"/>
      <c r="D155" s="20"/>
      <c r="E155" s="181">
        <f>E156</f>
        <v>3890.8999999999996</v>
      </c>
    </row>
    <row r="156" spans="1:5" s="29" customFormat="1" ht="39">
      <c r="A156" s="31" t="s">
        <v>518</v>
      </c>
      <c r="B156" s="1" t="s">
        <v>397</v>
      </c>
      <c r="C156" s="1"/>
      <c r="D156" s="28"/>
      <c r="E156" s="179">
        <f>E157+E159+E161+E163</f>
        <v>3890.8999999999996</v>
      </c>
    </row>
    <row r="157" spans="1:5" s="29" customFormat="1" ht="15" customHeight="1">
      <c r="A157" s="192" t="s">
        <v>122</v>
      </c>
      <c r="B157" s="1" t="s">
        <v>397</v>
      </c>
      <c r="C157" s="1" t="s">
        <v>126</v>
      </c>
      <c r="D157" s="28"/>
      <c r="E157" s="179">
        <f>E158</f>
        <v>2851.2</v>
      </c>
    </row>
    <row r="158" spans="1:5" s="29" customFormat="1" ht="12.75">
      <c r="A158" s="48" t="s">
        <v>394</v>
      </c>
      <c r="B158" s="1" t="s">
        <v>397</v>
      </c>
      <c r="C158" s="1" t="s">
        <v>126</v>
      </c>
      <c r="D158" s="28" t="s">
        <v>393</v>
      </c>
      <c r="E158" s="179">
        <f>'Пр.7 Р.П. ЦС. ВР'!E263</f>
        <v>2851.2</v>
      </c>
    </row>
    <row r="159" spans="1:5" s="26" customFormat="1" ht="12.75" hidden="1">
      <c r="A159" s="31" t="s">
        <v>437</v>
      </c>
      <c r="B159" s="1" t="s">
        <v>397</v>
      </c>
      <c r="C159" s="1" t="s">
        <v>438</v>
      </c>
      <c r="D159" s="20"/>
      <c r="E159" s="179">
        <f>E160</f>
        <v>0</v>
      </c>
    </row>
    <row r="160" spans="1:5" s="26" customFormat="1" ht="12.75" hidden="1">
      <c r="A160" s="48" t="s">
        <v>394</v>
      </c>
      <c r="B160" s="1" t="s">
        <v>397</v>
      </c>
      <c r="C160" s="1" t="s">
        <v>438</v>
      </c>
      <c r="D160" s="28" t="s">
        <v>393</v>
      </c>
      <c r="E160" s="179">
        <f>'Пр.7 Р.П. ЦС. ВР'!E264</f>
        <v>0</v>
      </c>
    </row>
    <row r="161" spans="1:5" s="29" customFormat="1" ht="12.75">
      <c r="A161" s="31" t="s">
        <v>118</v>
      </c>
      <c r="B161" s="1" t="s">
        <v>397</v>
      </c>
      <c r="C161" s="1" t="s">
        <v>132</v>
      </c>
      <c r="D161" s="28"/>
      <c r="E161" s="179">
        <f>E162</f>
        <v>1038.7</v>
      </c>
    </row>
    <row r="162" spans="1:5" s="29" customFormat="1" ht="12.75">
      <c r="A162" s="48" t="s">
        <v>394</v>
      </c>
      <c r="B162" s="1" t="s">
        <v>397</v>
      </c>
      <c r="C162" s="1" t="s">
        <v>132</v>
      </c>
      <c r="D162" s="28" t="s">
        <v>393</v>
      </c>
      <c r="E162" s="179">
        <f>'Пр.7 Р.П. ЦС. ВР'!E265</f>
        <v>1038.7</v>
      </c>
    </row>
    <row r="163" spans="1:5" s="29" customFormat="1" ht="15.75" customHeight="1">
      <c r="A163" s="3" t="s">
        <v>123</v>
      </c>
      <c r="B163" s="1" t="s">
        <v>397</v>
      </c>
      <c r="C163" s="1" t="s">
        <v>127</v>
      </c>
      <c r="D163" s="28"/>
      <c r="E163" s="179">
        <f>E164</f>
        <v>1</v>
      </c>
    </row>
    <row r="164" spans="1:5" s="29" customFormat="1" ht="12.75">
      <c r="A164" s="48" t="s">
        <v>394</v>
      </c>
      <c r="B164" s="1" t="s">
        <v>397</v>
      </c>
      <c r="C164" s="1" t="s">
        <v>127</v>
      </c>
      <c r="D164" s="28" t="s">
        <v>393</v>
      </c>
      <c r="E164" s="179">
        <f>'Пр.7 Р.П. ЦС. ВР'!E266</f>
        <v>1</v>
      </c>
    </row>
    <row r="165" spans="1:5" s="29" customFormat="1" ht="25.5">
      <c r="A165" s="25" t="s">
        <v>520</v>
      </c>
      <c r="B165" s="21" t="s">
        <v>388</v>
      </c>
      <c r="C165" s="21"/>
      <c r="D165" s="20"/>
      <c r="E165" s="181">
        <f>E166</f>
        <v>7093.100000000001</v>
      </c>
    </row>
    <row r="166" spans="1:5" s="26" customFormat="1" ht="45" customHeight="1">
      <c r="A166" s="31" t="s">
        <v>519</v>
      </c>
      <c r="B166" s="1" t="s">
        <v>398</v>
      </c>
      <c r="C166" s="21"/>
      <c r="D166" s="20"/>
      <c r="E166" s="179">
        <f>E167</f>
        <v>7093.100000000001</v>
      </c>
    </row>
    <row r="167" spans="1:5" s="29" customFormat="1" ht="14.25" customHeight="1">
      <c r="A167" s="3" t="s">
        <v>128</v>
      </c>
      <c r="B167" s="1" t="s">
        <v>398</v>
      </c>
      <c r="C167" s="1" t="s">
        <v>129</v>
      </c>
      <c r="D167" s="28"/>
      <c r="E167" s="179">
        <f>E168</f>
        <v>7093.100000000001</v>
      </c>
    </row>
    <row r="168" spans="1:5" s="29" customFormat="1" ht="12.75">
      <c r="A168" s="48" t="s">
        <v>394</v>
      </c>
      <c r="B168" s="1" t="s">
        <v>398</v>
      </c>
      <c r="C168" s="1" t="s">
        <v>129</v>
      </c>
      <c r="D168" s="28" t="s">
        <v>393</v>
      </c>
      <c r="E168" s="179">
        <f>'Пр.7 Р.П. ЦС. ВР'!E269</f>
        <v>7093.100000000001</v>
      </c>
    </row>
    <row r="169" spans="1:5" s="29" customFormat="1" ht="25.5">
      <c r="A169" s="49" t="s">
        <v>521</v>
      </c>
      <c r="B169" s="21" t="s">
        <v>389</v>
      </c>
      <c r="C169" s="21"/>
      <c r="D169" s="20"/>
      <c r="E169" s="181">
        <f>E170</f>
        <v>2191.1</v>
      </c>
    </row>
    <row r="170" spans="1:5" s="29" customFormat="1" ht="39">
      <c r="A170" s="54" t="s">
        <v>522</v>
      </c>
      <c r="B170" s="1" t="s">
        <v>535</v>
      </c>
      <c r="C170" s="1"/>
      <c r="D170" s="28"/>
      <c r="E170" s="179">
        <f>E171+E173</f>
        <v>2191.1</v>
      </c>
    </row>
    <row r="171" spans="1:5" s="26" customFormat="1" ht="12.75">
      <c r="A171" s="31" t="s">
        <v>118</v>
      </c>
      <c r="B171" s="1" t="s">
        <v>535</v>
      </c>
      <c r="C171" s="1" t="s">
        <v>132</v>
      </c>
      <c r="D171" s="28"/>
      <c r="E171" s="179">
        <f>E172</f>
        <v>1035.1</v>
      </c>
    </row>
    <row r="172" spans="1:5" s="26" customFormat="1" ht="12.75">
      <c r="A172" s="48" t="s">
        <v>394</v>
      </c>
      <c r="B172" s="1" t="s">
        <v>535</v>
      </c>
      <c r="C172" s="1" t="s">
        <v>132</v>
      </c>
      <c r="D172" s="28" t="s">
        <v>393</v>
      </c>
      <c r="E172" s="179">
        <f>'Пр.7 Р.П. ЦС. ВР'!E272</f>
        <v>1035.1</v>
      </c>
    </row>
    <row r="173" spans="1:5" s="29" customFormat="1" ht="14.25" customHeight="1">
      <c r="A173" s="3" t="s">
        <v>128</v>
      </c>
      <c r="B173" s="1" t="s">
        <v>535</v>
      </c>
      <c r="C173" s="1" t="s">
        <v>129</v>
      </c>
      <c r="D173" s="28"/>
      <c r="E173" s="179">
        <f>E174</f>
        <v>1156</v>
      </c>
    </row>
    <row r="174" spans="1:5" s="29" customFormat="1" ht="12.75">
      <c r="A174" s="48" t="s">
        <v>394</v>
      </c>
      <c r="B174" s="1" t="s">
        <v>535</v>
      </c>
      <c r="C174" s="1" t="s">
        <v>129</v>
      </c>
      <c r="D174" s="28" t="s">
        <v>393</v>
      </c>
      <c r="E174" s="179">
        <f>'Пр.7 Р.П. ЦС. ВР'!E273</f>
        <v>1156</v>
      </c>
    </row>
    <row r="175" spans="1:5" s="37" customFormat="1" ht="12.75" hidden="1">
      <c r="A175" s="23" t="s">
        <v>530</v>
      </c>
      <c r="B175" s="63" t="s">
        <v>380</v>
      </c>
      <c r="C175" s="63"/>
      <c r="D175" s="20"/>
      <c r="E175" s="181">
        <f>E176</f>
        <v>0</v>
      </c>
    </row>
    <row r="176" spans="1:5" s="37" customFormat="1" ht="25.5" hidden="1">
      <c r="A176" s="25" t="s">
        <v>531</v>
      </c>
      <c r="B176" s="63" t="s">
        <v>390</v>
      </c>
      <c r="C176" s="63"/>
      <c r="D176" s="20"/>
      <c r="E176" s="181">
        <f>E177</f>
        <v>0</v>
      </c>
    </row>
    <row r="177" spans="1:5" s="37" customFormat="1" ht="39" hidden="1">
      <c r="A177" s="31" t="s">
        <v>112</v>
      </c>
      <c r="B177" s="36" t="s">
        <v>35</v>
      </c>
      <c r="C177" s="36"/>
      <c r="D177" s="28"/>
      <c r="E177" s="179">
        <f>E178</f>
        <v>0</v>
      </c>
    </row>
    <row r="178" spans="1:5" s="37" customFormat="1" ht="12.75" hidden="1">
      <c r="A178" s="31" t="s">
        <v>118</v>
      </c>
      <c r="B178" s="36" t="s">
        <v>35</v>
      </c>
      <c r="C178" s="1" t="s">
        <v>132</v>
      </c>
      <c r="D178" s="28"/>
      <c r="E178" s="179">
        <f>E179</f>
        <v>0</v>
      </c>
    </row>
    <row r="179" spans="1:5" s="37" customFormat="1" ht="12.75" hidden="1">
      <c r="A179" s="48" t="s">
        <v>396</v>
      </c>
      <c r="B179" s="36" t="s">
        <v>35</v>
      </c>
      <c r="C179" s="1" t="s">
        <v>132</v>
      </c>
      <c r="D179" s="28" t="s">
        <v>395</v>
      </c>
      <c r="E179" s="179">
        <f>'Пр.7 Р.П. ЦС. ВР'!E304</f>
        <v>0</v>
      </c>
    </row>
    <row r="180" spans="1:5" s="125" customFormat="1" ht="12.75">
      <c r="A180" s="23" t="s">
        <v>527</v>
      </c>
      <c r="B180" s="63" t="s">
        <v>381</v>
      </c>
      <c r="C180" s="63"/>
      <c r="D180" s="20"/>
      <c r="E180" s="181">
        <f>E181</f>
        <v>943.8000000000001</v>
      </c>
    </row>
    <row r="181" spans="1:5" s="125" customFormat="1" ht="25.5">
      <c r="A181" s="25" t="s">
        <v>528</v>
      </c>
      <c r="B181" s="63" t="s">
        <v>391</v>
      </c>
      <c r="C181" s="63"/>
      <c r="D181" s="20"/>
      <c r="E181" s="181">
        <f>E182</f>
        <v>943.8000000000001</v>
      </c>
    </row>
    <row r="182" spans="1:5" s="37" customFormat="1" ht="25.5">
      <c r="A182" s="3" t="s">
        <v>529</v>
      </c>
      <c r="B182" s="1" t="s">
        <v>526</v>
      </c>
      <c r="C182" s="36"/>
      <c r="D182" s="28"/>
      <c r="E182" s="179">
        <f>E183</f>
        <v>943.8000000000001</v>
      </c>
    </row>
    <row r="183" spans="1:5" s="37" customFormat="1" ht="16.5" customHeight="1">
      <c r="A183" s="3" t="s">
        <v>130</v>
      </c>
      <c r="B183" s="1" t="s">
        <v>526</v>
      </c>
      <c r="C183" s="1" t="s">
        <v>131</v>
      </c>
      <c r="D183" s="28"/>
      <c r="E183" s="179">
        <f>E184</f>
        <v>943.8000000000001</v>
      </c>
    </row>
    <row r="184" spans="1:9" s="37" customFormat="1" ht="12.75">
      <c r="A184" s="48" t="s">
        <v>411</v>
      </c>
      <c r="B184" s="1" t="s">
        <v>526</v>
      </c>
      <c r="C184" s="1" t="s">
        <v>131</v>
      </c>
      <c r="D184" s="28" t="s">
        <v>457</v>
      </c>
      <c r="E184" s="179">
        <f>'Пр.7 Р.П. ЦС. ВР'!E279</f>
        <v>943.8000000000001</v>
      </c>
      <c r="H184" s="196">
        <f>E340-H198</f>
        <v>79997.35511000003</v>
      </c>
      <c r="I184" s="37" t="s">
        <v>140</v>
      </c>
    </row>
    <row r="185" spans="1:5" s="125" customFormat="1" ht="25.5">
      <c r="A185" s="23" t="s">
        <v>147</v>
      </c>
      <c r="B185" s="63" t="s">
        <v>146</v>
      </c>
      <c r="C185" s="63"/>
      <c r="D185" s="20"/>
      <c r="E185" s="181">
        <f>E186</f>
        <v>50</v>
      </c>
    </row>
    <row r="186" spans="1:5" s="125" customFormat="1" ht="39">
      <c r="A186" s="25" t="s">
        <v>156</v>
      </c>
      <c r="B186" s="63" t="s">
        <v>155</v>
      </c>
      <c r="C186" s="63"/>
      <c r="D186" s="20"/>
      <c r="E186" s="181">
        <f>E187</f>
        <v>50</v>
      </c>
    </row>
    <row r="187" spans="1:5" s="37" customFormat="1" ht="12.75">
      <c r="A187" s="3" t="s">
        <v>149</v>
      </c>
      <c r="B187" s="1" t="s">
        <v>148</v>
      </c>
      <c r="C187" s="36"/>
      <c r="D187" s="28"/>
      <c r="E187" s="179">
        <f>E188</f>
        <v>50</v>
      </c>
    </row>
    <row r="188" spans="1:5" s="37" customFormat="1" ht="16.5" customHeight="1">
      <c r="A188" s="31" t="s">
        <v>118</v>
      </c>
      <c r="B188" s="1" t="s">
        <v>148</v>
      </c>
      <c r="C188" s="1" t="s">
        <v>132</v>
      </c>
      <c r="D188" s="28"/>
      <c r="E188" s="179">
        <f>E189</f>
        <v>50</v>
      </c>
    </row>
    <row r="189" spans="1:9" s="37" customFormat="1" ht="12.75">
      <c r="A189" s="48" t="s">
        <v>409</v>
      </c>
      <c r="B189" s="1" t="s">
        <v>148</v>
      </c>
      <c r="C189" s="1" t="s">
        <v>132</v>
      </c>
      <c r="D189" s="28" t="s">
        <v>408</v>
      </c>
      <c r="E189" s="179">
        <f>'Пр.7 Р.П. ЦС. ВР'!E137</f>
        <v>50</v>
      </c>
      <c r="H189" s="196">
        <f>E345-H203</f>
        <v>0</v>
      </c>
      <c r="I189" s="37" t="s">
        <v>140</v>
      </c>
    </row>
    <row r="190" spans="1:5" s="125" customFormat="1" ht="30" customHeight="1">
      <c r="A190" s="49" t="s">
        <v>162</v>
      </c>
      <c r="B190" s="63" t="s">
        <v>159</v>
      </c>
      <c r="C190" s="63"/>
      <c r="D190" s="20"/>
      <c r="E190" s="181">
        <f>E191</f>
        <v>145.409</v>
      </c>
    </row>
    <row r="191" spans="1:5" s="125" customFormat="1" ht="39">
      <c r="A191" s="210" t="s">
        <v>163</v>
      </c>
      <c r="B191" s="63" t="s">
        <v>160</v>
      </c>
      <c r="C191" s="63"/>
      <c r="D191" s="20"/>
      <c r="E191" s="181">
        <f>E192+E195</f>
        <v>145.409</v>
      </c>
    </row>
    <row r="192" spans="1:5" s="37" customFormat="1" ht="12.75">
      <c r="A192" s="44" t="s">
        <v>362</v>
      </c>
      <c r="B192" s="1" t="s">
        <v>161</v>
      </c>
      <c r="C192" s="36"/>
      <c r="D192" s="28"/>
      <c r="E192" s="179">
        <f>E193</f>
        <v>13.219</v>
      </c>
    </row>
    <row r="193" spans="1:5" s="37" customFormat="1" ht="16.5" customHeight="1">
      <c r="A193" s="31" t="s">
        <v>118</v>
      </c>
      <c r="B193" s="1" t="s">
        <v>161</v>
      </c>
      <c r="C193" s="1" t="s">
        <v>132</v>
      </c>
      <c r="D193" s="28"/>
      <c r="E193" s="179">
        <f>E194</f>
        <v>13.219</v>
      </c>
    </row>
    <row r="194" spans="1:9" s="37" customFormat="1" ht="13.5">
      <c r="A194" s="209" t="s">
        <v>478</v>
      </c>
      <c r="B194" s="1" t="s">
        <v>161</v>
      </c>
      <c r="C194" s="1" t="s">
        <v>132</v>
      </c>
      <c r="D194" s="28" t="s">
        <v>479</v>
      </c>
      <c r="E194" s="179">
        <f>'Пр.7 Р.П. ЦС. ВР'!E248</f>
        <v>13.219</v>
      </c>
      <c r="H194" s="196">
        <f>E350-H208</f>
        <v>0</v>
      </c>
      <c r="I194" s="37" t="s">
        <v>140</v>
      </c>
    </row>
    <row r="195" spans="1:5" s="37" customFormat="1" ht="12.75">
      <c r="A195" s="44" t="s">
        <v>362</v>
      </c>
      <c r="B195" s="1" t="s">
        <v>339</v>
      </c>
      <c r="C195" s="36"/>
      <c r="D195" s="28"/>
      <c r="E195" s="179">
        <f>E196</f>
        <v>132.19</v>
      </c>
    </row>
    <row r="196" spans="1:5" s="37" customFormat="1" ht="12.75">
      <c r="A196" s="31" t="s">
        <v>118</v>
      </c>
      <c r="B196" s="1" t="s">
        <v>339</v>
      </c>
      <c r="C196" s="36">
        <v>240</v>
      </c>
      <c r="D196" s="28"/>
      <c r="E196" s="179">
        <f>E197</f>
        <v>132.19</v>
      </c>
    </row>
    <row r="197" spans="1:5" s="37" customFormat="1" ht="13.5">
      <c r="A197" s="209" t="s">
        <v>478</v>
      </c>
      <c r="B197" s="1" t="s">
        <v>339</v>
      </c>
      <c r="C197" s="36">
        <v>240</v>
      </c>
      <c r="D197" s="28" t="s">
        <v>479</v>
      </c>
      <c r="E197" s="179">
        <f>'Пр.7 Р.П. ЦС. ВР'!E249</f>
        <v>132.19</v>
      </c>
    </row>
    <row r="198" spans="1:9" s="125" customFormat="1" ht="12.75">
      <c r="A198" s="23" t="s">
        <v>533</v>
      </c>
      <c r="B198" s="63" t="s">
        <v>428</v>
      </c>
      <c r="C198" s="63"/>
      <c r="D198" s="20"/>
      <c r="E198" s="181">
        <f>E199+E203</f>
        <v>12264.4162</v>
      </c>
      <c r="F198" s="229"/>
      <c r="H198" s="195">
        <f>E198+E218</f>
        <v>56867.949570000004</v>
      </c>
      <c r="I198" s="125" t="s">
        <v>139</v>
      </c>
    </row>
    <row r="199" spans="1:8" s="125" customFormat="1" ht="25.5">
      <c r="A199" s="25" t="s">
        <v>427</v>
      </c>
      <c r="B199" s="63" t="s">
        <v>426</v>
      </c>
      <c r="C199" s="63"/>
      <c r="D199" s="20"/>
      <c r="E199" s="181">
        <f>E200</f>
        <v>1800</v>
      </c>
      <c r="H199" s="195">
        <f>H198+H184</f>
        <v>136865.30468000003</v>
      </c>
    </row>
    <row r="200" spans="1:8" s="125" customFormat="1" ht="29.25" customHeight="1">
      <c r="A200" s="34" t="s">
        <v>404</v>
      </c>
      <c r="B200" s="38" t="s">
        <v>425</v>
      </c>
      <c r="C200" s="63"/>
      <c r="D200" s="20"/>
      <c r="E200" s="181">
        <f>E201</f>
        <v>1800</v>
      </c>
      <c r="H200" s="125">
        <f>H184/H199</f>
        <v>0.5844969643478239</v>
      </c>
    </row>
    <row r="201" spans="1:5" s="125" customFormat="1" ht="12.75">
      <c r="A201" s="41" t="s">
        <v>120</v>
      </c>
      <c r="B201" s="38" t="s">
        <v>425</v>
      </c>
      <c r="C201" s="36">
        <v>120</v>
      </c>
      <c r="D201" s="20"/>
      <c r="E201" s="179">
        <f>E202</f>
        <v>1800</v>
      </c>
    </row>
    <row r="202" spans="1:5" s="37" customFormat="1" ht="25.5">
      <c r="A202" s="48" t="s">
        <v>413</v>
      </c>
      <c r="B202" s="38" t="s">
        <v>425</v>
      </c>
      <c r="C202" s="36">
        <v>120</v>
      </c>
      <c r="D202" s="28" t="s">
        <v>412</v>
      </c>
      <c r="E202" s="179">
        <f>'Пр.7 Р.П. ЦС. ВР'!E29</f>
        <v>1800</v>
      </c>
    </row>
    <row r="203" spans="1:5" s="125" customFormat="1" ht="12.75">
      <c r="A203" s="25" t="s">
        <v>424</v>
      </c>
      <c r="B203" s="63" t="s">
        <v>423</v>
      </c>
      <c r="C203" s="63"/>
      <c r="D203" s="20"/>
      <c r="E203" s="181">
        <f>E204+E207+E215</f>
        <v>10464.4162</v>
      </c>
    </row>
    <row r="204" spans="1:5" ht="25.5">
      <c r="A204" s="34" t="s">
        <v>405</v>
      </c>
      <c r="B204" s="38" t="s">
        <v>419</v>
      </c>
      <c r="C204" s="38"/>
      <c r="D204" s="38"/>
      <c r="E204" s="183">
        <f>E205</f>
        <v>7007.926200000001</v>
      </c>
    </row>
    <row r="205" spans="1:5" ht="12.75">
      <c r="A205" s="41" t="s">
        <v>120</v>
      </c>
      <c r="B205" s="38" t="s">
        <v>419</v>
      </c>
      <c r="C205" s="38">
        <v>120</v>
      </c>
      <c r="D205" s="38"/>
      <c r="E205" s="183">
        <f>E206</f>
        <v>7007.926200000001</v>
      </c>
    </row>
    <row r="206" spans="1:5" ht="25.5">
      <c r="A206" s="48" t="s">
        <v>413</v>
      </c>
      <c r="B206" s="38" t="s">
        <v>419</v>
      </c>
      <c r="C206" s="38">
        <v>120</v>
      </c>
      <c r="D206" s="28" t="s">
        <v>412</v>
      </c>
      <c r="E206" s="183">
        <f>'Пр.7 Р.П. ЦС. ВР'!E32</f>
        <v>7007.926200000001</v>
      </c>
    </row>
    <row r="207" spans="1:5" s="37" customFormat="1" ht="25.5">
      <c r="A207" s="41" t="s">
        <v>406</v>
      </c>
      <c r="B207" s="38" t="s">
        <v>416</v>
      </c>
      <c r="C207" s="36"/>
      <c r="D207" s="28"/>
      <c r="E207" s="179">
        <f>E208+E210+E213</f>
        <v>3405.99</v>
      </c>
    </row>
    <row r="208" spans="1:5" s="37" customFormat="1" ht="12.75" hidden="1">
      <c r="A208" s="41" t="s">
        <v>417</v>
      </c>
      <c r="B208" s="38" t="s">
        <v>416</v>
      </c>
      <c r="C208" s="126">
        <v>122</v>
      </c>
      <c r="D208" s="28"/>
      <c r="E208" s="179">
        <f>E209</f>
        <v>0</v>
      </c>
    </row>
    <row r="209" spans="1:5" s="37" customFormat="1" ht="25.5" hidden="1">
      <c r="A209" s="48" t="s">
        <v>413</v>
      </c>
      <c r="B209" s="38" t="s">
        <v>416</v>
      </c>
      <c r="C209" s="126">
        <v>122</v>
      </c>
      <c r="D209" s="28" t="s">
        <v>412</v>
      </c>
      <c r="E209" s="179">
        <f>'Пр.7 Р.П. ЦС. ВР'!E34</f>
        <v>0</v>
      </c>
    </row>
    <row r="210" spans="1:5" ht="12.75">
      <c r="A210" s="31" t="s">
        <v>118</v>
      </c>
      <c r="B210" s="38" t="s">
        <v>416</v>
      </c>
      <c r="C210" s="1" t="s">
        <v>132</v>
      </c>
      <c r="D210" s="28"/>
      <c r="E210" s="179">
        <f>E211+E212</f>
        <v>3385.99</v>
      </c>
    </row>
    <row r="211" spans="1:6" ht="25.5">
      <c r="A211" s="41" t="s">
        <v>422</v>
      </c>
      <c r="B211" s="38" t="s">
        <v>416</v>
      </c>
      <c r="C211" s="1" t="s">
        <v>132</v>
      </c>
      <c r="D211" s="28" t="s">
        <v>421</v>
      </c>
      <c r="E211" s="179">
        <f>'Пр.7 Р.П. ЦС. ВР'!E16</f>
        <v>100</v>
      </c>
      <c r="F211" s="115"/>
    </row>
    <row r="212" spans="1:5" ht="25.5">
      <c r="A212" s="48" t="s">
        <v>413</v>
      </c>
      <c r="B212" s="38" t="s">
        <v>416</v>
      </c>
      <c r="C212" s="1" t="s">
        <v>132</v>
      </c>
      <c r="D212" s="28" t="s">
        <v>412</v>
      </c>
      <c r="E212" s="179">
        <f>'Пр.7 Р.П. ЦС. ВР'!E36</f>
        <v>3285.99</v>
      </c>
    </row>
    <row r="213" spans="1:5" ht="17.25" customHeight="1">
      <c r="A213" s="3" t="s">
        <v>399</v>
      </c>
      <c r="B213" s="38" t="s">
        <v>416</v>
      </c>
      <c r="C213" s="1" t="s">
        <v>127</v>
      </c>
      <c r="D213" s="28"/>
      <c r="E213" s="179">
        <f>E214</f>
        <v>20</v>
      </c>
    </row>
    <row r="214" spans="1:5" ht="25.5">
      <c r="A214" s="48" t="s">
        <v>413</v>
      </c>
      <c r="B214" s="38" t="s">
        <v>416</v>
      </c>
      <c r="C214" s="1" t="s">
        <v>127</v>
      </c>
      <c r="D214" s="28" t="s">
        <v>412</v>
      </c>
      <c r="E214" s="179">
        <f>'Пр.7 Р.П. ЦС. ВР'!E37</f>
        <v>20</v>
      </c>
    </row>
    <row r="215" spans="1:5" ht="25.5">
      <c r="A215" s="34" t="s">
        <v>144</v>
      </c>
      <c r="B215" s="38" t="s">
        <v>141</v>
      </c>
      <c r="C215" s="38"/>
      <c r="D215" s="38"/>
      <c r="E215" s="183">
        <f>E216</f>
        <v>50.5</v>
      </c>
    </row>
    <row r="216" spans="1:5" ht="12.75">
      <c r="A216" s="41" t="s">
        <v>120</v>
      </c>
      <c r="B216" s="38" t="s">
        <v>141</v>
      </c>
      <c r="C216" s="38">
        <v>540</v>
      </c>
      <c r="D216" s="38"/>
      <c r="E216" s="183">
        <f>E217</f>
        <v>50.5</v>
      </c>
    </row>
    <row r="217" spans="1:5" ht="25.5">
      <c r="A217" s="48" t="s">
        <v>154</v>
      </c>
      <c r="B217" s="38" t="s">
        <v>141</v>
      </c>
      <c r="C217" s="38">
        <v>540</v>
      </c>
      <c r="D217" s="28" t="s">
        <v>142</v>
      </c>
      <c r="E217" s="183">
        <f>'Пр.7 Р.П. ЦС. ВР'!E47</f>
        <v>50.5</v>
      </c>
    </row>
    <row r="218" spans="1:6" s="62" customFormat="1" ht="12.75">
      <c r="A218" s="23" t="s">
        <v>489</v>
      </c>
      <c r="B218" s="21" t="s">
        <v>376</v>
      </c>
      <c r="C218" s="21"/>
      <c r="D218" s="20"/>
      <c r="E218" s="181">
        <f>E219+E223+E290</f>
        <v>44603.533370000005</v>
      </c>
      <c r="F218" s="230"/>
    </row>
    <row r="219" spans="1:6" s="62" customFormat="1" ht="12.75" hidden="1">
      <c r="A219" s="23" t="s">
        <v>533</v>
      </c>
      <c r="B219" s="21" t="s">
        <v>514</v>
      </c>
      <c r="C219" s="21"/>
      <c r="D219" s="20"/>
      <c r="E219" s="181">
        <f>E220</f>
        <v>0</v>
      </c>
      <c r="F219" s="230"/>
    </row>
    <row r="220" spans="1:5" ht="25.5" hidden="1">
      <c r="A220" s="41" t="s">
        <v>406</v>
      </c>
      <c r="B220" s="38" t="s">
        <v>532</v>
      </c>
      <c r="C220" s="1"/>
      <c r="D220" s="28"/>
      <c r="E220" s="179">
        <f>E221</f>
        <v>0</v>
      </c>
    </row>
    <row r="221" spans="1:5" ht="12.75" hidden="1">
      <c r="A221" s="41" t="s">
        <v>414</v>
      </c>
      <c r="B221" s="38" t="s">
        <v>532</v>
      </c>
      <c r="C221" s="1" t="s">
        <v>439</v>
      </c>
      <c r="D221" s="28"/>
      <c r="E221" s="179">
        <f>E222</f>
        <v>0</v>
      </c>
    </row>
    <row r="222" spans="1:5" ht="12.75" hidden="1">
      <c r="A222" s="138" t="s">
        <v>502</v>
      </c>
      <c r="B222" s="38" t="s">
        <v>532</v>
      </c>
      <c r="C222" s="36">
        <v>244</v>
      </c>
      <c r="D222" s="28" t="s">
        <v>506</v>
      </c>
      <c r="E222" s="179">
        <f>'Пр.7 Р.П. ЦС. ВР'!E42</f>
        <v>0</v>
      </c>
    </row>
    <row r="223" spans="1:5" ht="12.75">
      <c r="A223" s="25" t="s">
        <v>456</v>
      </c>
      <c r="B223" s="42" t="s">
        <v>452</v>
      </c>
      <c r="C223" s="63"/>
      <c r="D223" s="20"/>
      <c r="E223" s="181">
        <f>E224+E238+E241+E244+E247+E250+E253+E259+E263+E266+E269+E272+E275+E281+E284+E287+E296+E299+E256+E293+E235+E330+E336+E333+E316+E324+E313</f>
        <v>44303.533370000005</v>
      </c>
    </row>
    <row r="224" spans="1:5" ht="25.5">
      <c r="A224" s="48" t="s">
        <v>492</v>
      </c>
      <c r="B224" s="38" t="s">
        <v>453</v>
      </c>
      <c r="C224" s="36"/>
      <c r="D224" s="28"/>
      <c r="E224" s="179">
        <f>E225+E229+E232+E228</f>
        <v>10351.48</v>
      </c>
    </row>
    <row r="225" spans="1:5" ht="13.5" customHeight="1">
      <c r="A225" s="192" t="s">
        <v>122</v>
      </c>
      <c r="B225" s="38" t="s">
        <v>453</v>
      </c>
      <c r="C225" s="36">
        <v>110</v>
      </c>
      <c r="D225" s="28"/>
      <c r="E225" s="179">
        <f>E226+E227</f>
        <v>8701</v>
      </c>
    </row>
    <row r="226" spans="1:5" ht="12.75">
      <c r="A226" s="139" t="s">
        <v>420</v>
      </c>
      <c r="B226" s="38" t="s">
        <v>453</v>
      </c>
      <c r="C226" s="36">
        <v>110</v>
      </c>
      <c r="D226" s="28" t="s">
        <v>418</v>
      </c>
      <c r="E226" s="179">
        <f>'Пр.7 Р.П. ЦС. ВР'!E57</f>
        <v>7117.349999999999</v>
      </c>
    </row>
    <row r="227" spans="1:5" ht="12.75">
      <c r="A227" s="139" t="s">
        <v>478</v>
      </c>
      <c r="B227" s="38" t="s">
        <v>453</v>
      </c>
      <c r="C227" s="36">
        <v>110</v>
      </c>
      <c r="D227" s="28" t="s">
        <v>479</v>
      </c>
      <c r="E227" s="179">
        <f>'Пр.7 Р.П. ЦС. ВР'!E208</f>
        <v>1583.650000000001</v>
      </c>
    </row>
    <row r="228" spans="1:5" ht="12.75" hidden="1">
      <c r="A228" s="34" t="s">
        <v>493</v>
      </c>
      <c r="B228" s="38" t="s">
        <v>453</v>
      </c>
      <c r="C228" s="126">
        <v>112</v>
      </c>
      <c r="D228" s="28"/>
      <c r="E228" s="179">
        <f>'Пр.7 Р.П. ЦС. ВР'!E58</f>
        <v>0</v>
      </c>
    </row>
    <row r="229" spans="1:5" ht="12.75">
      <c r="A229" s="31" t="s">
        <v>118</v>
      </c>
      <c r="B229" s="38" t="s">
        <v>453</v>
      </c>
      <c r="C229" s="1" t="s">
        <v>132</v>
      </c>
      <c r="D229" s="28"/>
      <c r="E229" s="179">
        <f>E230+E231</f>
        <v>1612.48</v>
      </c>
    </row>
    <row r="230" spans="1:5" ht="12.75">
      <c r="A230" s="139" t="s">
        <v>420</v>
      </c>
      <c r="B230" s="38" t="s">
        <v>453</v>
      </c>
      <c r="C230" s="1" t="s">
        <v>132</v>
      </c>
      <c r="D230" s="28" t="s">
        <v>418</v>
      </c>
      <c r="E230" s="179">
        <f>'Пр.7 Р.П. ЦС. ВР'!E59</f>
        <v>1536.5</v>
      </c>
    </row>
    <row r="231" spans="1:5" ht="12.75">
      <c r="A231" s="140" t="s">
        <v>478</v>
      </c>
      <c r="B231" s="38" t="s">
        <v>453</v>
      </c>
      <c r="C231" s="1" t="s">
        <v>132</v>
      </c>
      <c r="D231" s="28" t="s">
        <v>479</v>
      </c>
      <c r="E231" s="179">
        <f>'Пр.7 Р.П. ЦС. ВР'!E210</f>
        <v>75.97999999999999</v>
      </c>
    </row>
    <row r="232" spans="1:5" ht="18" customHeight="1">
      <c r="A232" s="3" t="s">
        <v>123</v>
      </c>
      <c r="B232" s="38" t="s">
        <v>453</v>
      </c>
      <c r="C232" s="1" t="s">
        <v>127</v>
      </c>
      <c r="D232" s="28"/>
      <c r="E232" s="179">
        <f>E233+E234</f>
        <v>38</v>
      </c>
    </row>
    <row r="233" spans="1:5" s="26" customFormat="1" ht="12.75">
      <c r="A233" s="139" t="s">
        <v>420</v>
      </c>
      <c r="B233" s="38" t="s">
        <v>453</v>
      </c>
      <c r="C233" s="1" t="s">
        <v>127</v>
      </c>
      <c r="D233" s="28" t="s">
        <v>418</v>
      </c>
      <c r="E233" s="179">
        <f>'Пр.7 Р.П. ЦС. ВР'!E60</f>
        <v>23</v>
      </c>
    </row>
    <row r="234" spans="1:5" ht="12.75">
      <c r="A234" s="139" t="s">
        <v>478</v>
      </c>
      <c r="B234" s="38" t="s">
        <v>453</v>
      </c>
      <c r="C234" s="1" t="s">
        <v>127</v>
      </c>
      <c r="D234" s="28" t="s">
        <v>479</v>
      </c>
      <c r="E234" s="179">
        <f>'Пр.7 Р.П. ЦС. ВР'!E211</f>
        <v>15</v>
      </c>
    </row>
    <row r="235" spans="1:5" s="37" customFormat="1" ht="25.5" hidden="1">
      <c r="A235" s="208" t="s">
        <v>172</v>
      </c>
      <c r="B235" s="45" t="s">
        <v>164</v>
      </c>
      <c r="C235" s="1"/>
      <c r="D235" s="28"/>
      <c r="E235" s="179">
        <f>E236</f>
        <v>0</v>
      </c>
    </row>
    <row r="236" spans="1:5" s="37" customFormat="1" ht="12.75" hidden="1">
      <c r="A236" s="207" t="s">
        <v>171</v>
      </c>
      <c r="B236" s="45" t="s">
        <v>164</v>
      </c>
      <c r="C236" s="1" t="s">
        <v>129</v>
      </c>
      <c r="D236" s="28"/>
      <c r="E236" s="179">
        <f>E237</f>
        <v>0</v>
      </c>
    </row>
    <row r="237" spans="1:5" s="37" customFormat="1" ht="12.75" hidden="1">
      <c r="A237" s="139" t="s">
        <v>478</v>
      </c>
      <c r="B237" s="45" t="s">
        <v>164</v>
      </c>
      <c r="C237" s="1" t="s">
        <v>129</v>
      </c>
      <c r="D237" s="28" t="s">
        <v>479</v>
      </c>
      <c r="E237" s="179">
        <f>'Пр.7 Р.П. ЦС. ВР'!E213</f>
        <v>0</v>
      </c>
    </row>
    <row r="238" spans="1:5" ht="12.75">
      <c r="A238" s="44" t="s">
        <v>5</v>
      </c>
      <c r="B238" s="45" t="s">
        <v>515</v>
      </c>
      <c r="C238" s="1"/>
      <c r="D238" s="28"/>
      <c r="E238" s="179">
        <f>E239</f>
        <v>730</v>
      </c>
    </row>
    <row r="239" spans="1:5" ht="25.5">
      <c r="A239" s="31" t="s">
        <v>410</v>
      </c>
      <c r="B239" s="45" t="s">
        <v>515</v>
      </c>
      <c r="C239" s="1" t="s">
        <v>407</v>
      </c>
      <c r="D239" s="28"/>
      <c r="E239" s="179">
        <f>E240</f>
        <v>730</v>
      </c>
    </row>
    <row r="240" spans="1:5" s="37" customFormat="1" ht="12.75">
      <c r="A240" s="141" t="s">
        <v>444</v>
      </c>
      <c r="B240" s="45" t="s">
        <v>515</v>
      </c>
      <c r="C240" s="1" t="s">
        <v>407</v>
      </c>
      <c r="D240" s="28" t="s">
        <v>443</v>
      </c>
      <c r="E240" s="179">
        <f>'Пр.7 Р.П. ЦС. ВР'!E174</f>
        <v>730</v>
      </c>
    </row>
    <row r="241" spans="1:5" ht="39">
      <c r="A241" s="60" t="s">
        <v>516</v>
      </c>
      <c r="B241" s="45" t="s">
        <v>536</v>
      </c>
      <c r="C241" s="1"/>
      <c r="D241" s="28"/>
      <c r="E241" s="179">
        <f>E242</f>
        <v>418</v>
      </c>
    </row>
    <row r="242" spans="1:5" ht="25.5">
      <c r="A242" s="31" t="s">
        <v>410</v>
      </c>
      <c r="B242" s="45" t="s">
        <v>536</v>
      </c>
      <c r="C242" s="1" t="s">
        <v>407</v>
      </c>
      <c r="D242" s="28"/>
      <c r="E242" s="179">
        <f>E243</f>
        <v>418</v>
      </c>
    </row>
    <row r="243" spans="1:5" ht="12.75">
      <c r="A243" s="142" t="s">
        <v>451</v>
      </c>
      <c r="B243" s="45" t="s">
        <v>536</v>
      </c>
      <c r="C243" s="1" t="s">
        <v>407</v>
      </c>
      <c r="D243" s="28" t="s">
        <v>450</v>
      </c>
      <c r="E243" s="179">
        <f>'Пр.7 Р.П. ЦС. ВР'!E318</f>
        <v>418</v>
      </c>
    </row>
    <row r="244" spans="1:5" ht="25.5">
      <c r="A244" s="34" t="s">
        <v>494</v>
      </c>
      <c r="B244" s="40" t="s">
        <v>537</v>
      </c>
      <c r="C244" s="1"/>
      <c r="D244" s="28"/>
      <c r="E244" s="179">
        <f>E245</f>
        <v>563</v>
      </c>
    </row>
    <row r="245" spans="1:5" ht="12.75">
      <c r="A245" s="31" t="s">
        <v>118</v>
      </c>
      <c r="B245" s="40" t="s">
        <v>537</v>
      </c>
      <c r="C245" s="1" t="s">
        <v>132</v>
      </c>
      <c r="D245" s="28"/>
      <c r="E245" s="179">
        <f>E246</f>
        <v>563</v>
      </c>
    </row>
    <row r="246" spans="1:5" ht="12.75">
      <c r="A246" s="139" t="s">
        <v>420</v>
      </c>
      <c r="B246" s="40" t="s">
        <v>537</v>
      </c>
      <c r="C246" s="1" t="s">
        <v>132</v>
      </c>
      <c r="D246" s="28" t="s">
        <v>418</v>
      </c>
      <c r="E246" s="179">
        <f>'Пр.7 Р.П. ЦС. ВР'!E62</f>
        <v>563</v>
      </c>
    </row>
    <row r="247" spans="1:5" ht="12.75">
      <c r="A247" s="34" t="s">
        <v>495</v>
      </c>
      <c r="B247" s="40" t="s">
        <v>538</v>
      </c>
      <c r="C247" s="1"/>
      <c r="D247" s="28"/>
      <c r="E247" s="179">
        <f>E248</f>
        <v>960</v>
      </c>
    </row>
    <row r="248" spans="1:5" ht="12.75">
      <c r="A248" s="31" t="s">
        <v>118</v>
      </c>
      <c r="B248" s="40" t="s">
        <v>538</v>
      </c>
      <c r="C248" s="1" t="s">
        <v>132</v>
      </c>
      <c r="D248" s="28"/>
      <c r="E248" s="179">
        <f>E249</f>
        <v>960</v>
      </c>
    </row>
    <row r="249" spans="1:5" ht="12.75">
      <c r="A249" s="139" t="s">
        <v>420</v>
      </c>
      <c r="B249" s="40" t="s">
        <v>538</v>
      </c>
      <c r="C249" s="1" t="s">
        <v>132</v>
      </c>
      <c r="D249" s="28" t="s">
        <v>418</v>
      </c>
      <c r="E249" s="179">
        <f>'Пр.7 Р.П. ЦС. ВР'!E64</f>
        <v>960</v>
      </c>
    </row>
    <row r="250" spans="1:5" ht="25.5">
      <c r="A250" s="34" t="s">
        <v>490</v>
      </c>
      <c r="B250" s="40" t="s">
        <v>539</v>
      </c>
      <c r="C250" s="1"/>
      <c r="D250" s="28"/>
      <c r="E250" s="179">
        <f>E251</f>
        <v>15.2</v>
      </c>
    </row>
    <row r="251" spans="1:5" ht="16.5" customHeight="1">
      <c r="A251" s="3" t="s">
        <v>123</v>
      </c>
      <c r="B251" s="40" t="s">
        <v>539</v>
      </c>
      <c r="C251" s="1" t="s">
        <v>127</v>
      </c>
      <c r="D251" s="28"/>
      <c r="E251" s="179">
        <f>E252</f>
        <v>15.2</v>
      </c>
    </row>
    <row r="252" spans="1:5" ht="12.75">
      <c r="A252" s="139" t="s">
        <v>420</v>
      </c>
      <c r="B252" s="40" t="s">
        <v>539</v>
      </c>
      <c r="C252" s="1" t="s">
        <v>127</v>
      </c>
      <c r="D252" s="28" t="s">
        <v>418</v>
      </c>
      <c r="E252" s="179">
        <f>'Пр.7 Р.П. ЦС. ВР'!E66</f>
        <v>15.2</v>
      </c>
    </row>
    <row r="253" spans="1:5" ht="12.75">
      <c r="A253" s="31" t="s">
        <v>558</v>
      </c>
      <c r="B253" s="40" t="s">
        <v>559</v>
      </c>
      <c r="C253" s="1"/>
      <c r="D253" s="28"/>
      <c r="E253" s="179">
        <f>E254</f>
        <v>295</v>
      </c>
    </row>
    <row r="254" spans="1:5" ht="12.75">
      <c r="A254" s="31" t="s">
        <v>118</v>
      </c>
      <c r="B254" s="40" t="s">
        <v>559</v>
      </c>
      <c r="C254" s="1" t="s">
        <v>132</v>
      </c>
      <c r="D254" s="28"/>
      <c r="E254" s="179">
        <f>E255</f>
        <v>295</v>
      </c>
    </row>
    <row r="255" spans="1:5" ht="12.75">
      <c r="A255" s="143" t="s">
        <v>409</v>
      </c>
      <c r="B255" s="40" t="s">
        <v>559</v>
      </c>
      <c r="C255" s="1" t="s">
        <v>132</v>
      </c>
      <c r="D255" s="28" t="s">
        <v>408</v>
      </c>
      <c r="E255" s="179">
        <f>'Пр.7 Р.П. ЦС. ВР'!E134</f>
        <v>295</v>
      </c>
    </row>
    <row r="256" spans="1:5" ht="25.5" hidden="1">
      <c r="A256" s="90" t="s">
        <v>111</v>
      </c>
      <c r="B256" s="40" t="s">
        <v>110</v>
      </c>
      <c r="C256" s="1"/>
      <c r="D256" s="28"/>
      <c r="E256" s="179">
        <f>E257</f>
        <v>0</v>
      </c>
    </row>
    <row r="257" spans="1:5" ht="12.75" hidden="1">
      <c r="A257" s="31" t="s">
        <v>118</v>
      </c>
      <c r="B257" s="40" t="s">
        <v>110</v>
      </c>
      <c r="C257" s="1" t="s">
        <v>132</v>
      </c>
      <c r="D257" s="28"/>
      <c r="E257" s="179">
        <f>E258</f>
        <v>0</v>
      </c>
    </row>
    <row r="258" spans="1:5" ht="12.75" hidden="1">
      <c r="A258" s="141" t="s">
        <v>476</v>
      </c>
      <c r="B258" s="40" t="s">
        <v>110</v>
      </c>
      <c r="C258" s="1" t="s">
        <v>132</v>
      </c>
      <c r="D258" s="28" t="s">
        <v>477</v>
      </c>
      <c r="E258" s="179">
        <f>'Пр.7 Р.П. ЦС. ВР'!E125</f>
        <v>0</v>
      </c>
    </row>
    <row r="259" spans="1:5" ht="25.5">
      <c r="A259" s="90" t="s">
        <v>107</v>
      </c>
      <c r="B259" s="40" t="s">
        <v>569</v>
      </c>
      <c r="C259" s="1"/>
      <c r="D259" s="28"/>
      <c r="E259" s="179">
        <f>E260</f>
        <v>1449.3604</v>
      </c>
    </row>
    <row r="260" spans="1:5" ht="12.75">
      <c r="A260" s="31" t="s">
        <v>118</v>
      </c>
      <c r="B260" s="40" t="s">
        <v>569</v>
      </c>
      <c r="C260" s="1" t="s">
        <v>132</v>
      </c>
      <c r="D260" s="28"/>
      <c r="E260" s="179">
        <f>E261+E262</f>
        <v>1449.3604</v>
      </c>
    </row>
    <row r="261" spans="1:5" ht="12.75">
      <c r="A261" s="141" t="s">
        <v>401</v>
      </c>
      <c r="B261" s="40" t="s">
        <v>569</v>
      </c>
      <c r="C261" s="1" t="s">
        <v>132</v>
      </c>
      <c r="D261" s="28" t="s">
        <v>400</v>
      </c>
      <c r="E261" s="179">
        <f>'Пр.7 Р.П. ЦС. ВР'!E142</f>
        <v>768.9982</v>
      </c>
    </row>
    <row r="262" spans="1:5" ht="12.75">
      <c r="A262" s="141" t="s">
        <v>108</v>
      </c>
      <c r="B262" s="40" t="s">
        <v>569</v>
      </c>
      <c r="C262" s="1" t="s">
        <v>132</v>
      </c>
      <c r="D262" s="28" t="s">
        <v>443</v>
      </c>
      <c r="E262" s="179">
        <f>'Пр.7 Р.П. ЦС. ВР'!E172</f>
        <v>680.3622</v>
      </c>
    </row>
    <row r="263" spans="1:5" ht="25.5">
      <c r="A263" s="3" t="s">
        <v>3</v>
      </c>
      <c r="B263" s="40" t="s">
        <v>4</v>
      </c>
      <c r="C263" s="1"/>
      <c r="D263" s="28"/>
      <c r="E263" s="179">
        <f>E264</f>
        <v>872.6</v>
      </c>
    </row>
    <row r="264" spans="1:5" ht="12.75">
      <c r="A264" s="31" t="s">
        <v>118</v>
      </c>
      <c r="B264" s="40" t="s">
        <v>4</v>
      </c>
      <c r="C264" s="1" t="s">
        <v>132</v>
      </c>
      <c r="D264" s="28"/>
      <c r="E264" s="179">
        <f>E265</f>
        <v>872.6</v>
      </c>
    </row>
    <row r="265" spans="1:5" ht="12.75">
      <c r="A265" s="141" t="s">
        <v>401</v>
      </c>
      <c r="B265" s="40" t="s">
        <v>4</v>
      </c>
      <c r="C265" s="1" t="s">
        <v>132</v>
      </c>
      <c r="D265" s="28" t="s">
        <v>400</v>
      </c>
      <c r="E265" s="179">
        <f>'Пр.7 Р.П. ЦС. ВР'!E145</f>
        <v>872.6</v>
      </c>
    </row>
    <row r="266" spans="1:5" ht="12.75">
      <c r="A266" s="48" t="s">
        <v>13</v>
      </c>
      <c r="B266" s="40" t="s">
        <v>12</v>
      </c>
      <c r="C266" s="1"/>
      <c r="D266" s="28"/>
      <c r="E266" s="179">
        <f>E267</f>
        <v>4300</v>
      </c>
    </row>
    <row r="267" spans="1:5" ht="12.75">
      <c r="A267" s="31" t="s">
        <v>118</v>
      </c>
      <c r="B267" s="40" t="s">
        <v>12</v>
      </c>
      <c r="C267" s="1" t="s">
        <v>132</v>
      </c>
      <c r="D267" s="28"/>
      <c r="E267" s="179">
        <f>E268</f>
        <v>4300</v>
      </c>
    </row>
    <row r="268" spans="1:5" ht="12.75">
      <c r="A268" s="139" t="s">
        <v>478</v>
      </c>
      <c r="B268" s="40" t="s">
        <v>12</v>
      </c>
      <c r="C268" s="1" t="s">
        <v>132</v>
      </c>
      <c r="D268" s="28" t="s">
        <v>479</v>
      </c>
      <c r="E268" s="179">
        <f>'Пр.7 Р.П. ЦС. ВР'!E215</f>
        <v>4300</v>
      </c>
    </row>
    <row r="269" spans="1:5" ht="25.5" hidden="1">
      <c r="A269" s="44" t="s">
        <v>340</v>
      </c>
      <c r="B269" s="40" t="s">
        <v>14</v>
      </c>
      <c r="C269" s="1"/>
      <c r="D269" s="28"/>
      <c r="E269" s="179">
        <f>E270</f>
        <v>0</v>
      </c>
    </row>
    <row r="270" spans="1:5" ht="15" customHeight="1" hidden="1">
      <c r="A270" s="3" t="s">
        <v>128</v>
      </c>
      <c r="B270" s="40" t="s">
        <v>14</v>
      </c>
      <c r="C270" s="1" t="s">
        <v>129</v>
      </c>
      <c r="D270" s="28"/>
      <c r="E270" s="179">
        <f>E271</f>
        <v>0</v>
      </c>
    </row>
    <row r="271" spans="1:5" ht="12.75" hidden="1">
      <c r="A271" s="139" t="s">
        <v>478</v>
      </c>
      <c r="B271" s="40" t="s">
        <v>14</v>
      </c>
      <c r="C271" s="1" t="s">
        <v>129</v>
      </c>
      <c r="D271" s="28" t="s">
        <v>479</v>
      </c>
      <c r="E271" s="179">
        <f>'Пр.7 Р.П. ЦС. ВР'!E217</f>
        <v>0</v>
      </c>
    </row>
    <row r="272" spans="1:5" ht="25.5">
      <c r="A272" s="44" t="s">
        <v>15</v>
      </c>
      <c r="B272" s="40" t="s">
        <v>16</v>
      </c>
      <c r="C272" s="1"/>
      <c r="D272" s="28"/>
      <c r="E272" s="179">
        <f>E273</f>
        <v>1130</v>
      </c>
    </row>
    <row r="273" spans="1:5" ht="12.75">
      <c r="A273" s="31" t="s">
        <v>118</v>
      </c>
      <c r="B273" s="40" t="s">
        <v>16</v>
      </c>
      <c r="C273" s="1" t="s">
        <v>132</v>
      </c>
      <c r="D273" s="28"/>
      <c r="E273" s="179">
        <f>E274</f>
        <v>1130</v>
      </c>
    </row>
    <row r="274" spans="1:5" ht="12.75">
      <c r="A274" s="139" t="s">
        <v>478</v>
      </c>
      <c r="B274" s="40" t="s">
        <v>16</v>
      </c>
      <c r="C274" s="1" t="s">
        <v>132</v>
      </c>
      <c r="D274" s="28" t="s">
        <v>479</v>
      </c>
      <c r="E274" s="179">
        <f>'Пр.7 Р.П. ЦС. ВР'!E219</f>
        <v>1130</v>
      </c>
    </row>
    <row r="275" spans="1:5" ht="12.75" hidden="1">
      <c r="A275" s="173" t="s">
        <v>99</v>
      </c>
      <c r="B275" s="40" t="s">
        <v>94</v>
      </c>
      <c r="C275" s="1"/>
      <c r="D275" s="28"/>
      <c r="E275" s="179">
        <f>E276</f>
        <v>0</v>
      </c>
    </row>
    <row r="276" spans="1:5" ht="12.75" hidden="1">
      <c r="A276" s="34" t="s">
        <v>414</v>
      </c>
      <c r="B276" s="40" t="s">
        <v>94</v>
      </c>
      <c r="C276" s="1" t="s">
        <v>439</v>
      </c>
      <c r="D276" s="28"/>
      <c r="E276" s="179">
        <f>E277</f>
        <v>0</v>
      </c>
    </row>
    <row r="277" spans="1:5" ht="12.75" hidden="1">
      <c r="A277" s="139" t="s">
        <v>478</v>
      </c>
      <c r="B277" s="40" t="s">
        <v>94</v>
      </c>
      <c r="C277" s="1" t="s">
        <v>439</v>
      </c>
      <c r="D277" s="28" t="s">
        <v>479</v>
      </c>
      <c r="E277" s="179"/>
    </row>
    <row r="278" spans="1:5" ht="25.5" hidden="1">
      <c r="A278" s="3" t="s">
        <v>53</v>
      </c>
      <c r="B278" s="45" t="s">
        <v>51</v>
      </c>
      <c r="C278" s="1"/>
      <c r="D278" s="28"/>
      <c r="E278" s="179">
        <f>E279</f>
        <v>0</v>
      </c>
    </row>
    <row r="279" spans="1:5" ht="25.5" hidden="1">
      <c r="A279" s="44" t="s">
        <v>403</v>
      </c>
      <c r="B279" s="45" t="s">
        <v>51</v>
      </c>
      <c r="C279" s="1" t="s">
        <v>402</v>
      </c>
      <c r="D279" s="28"/>
      <c r="E279" s="179">
        <f>E280</f>
        <v>0</v>
      </c>
    </row>
    <row r="280" spans="1:5" ht="12.75" hidden="1">
      <c r="A280" s="141" t="s">
        <v>401</v>
      </c>
      <c r="B280" s="45" t="s">
        <v>51</v>
      </c>
      <c r="C280" s="1" t="s">
        <v>402</v>
      </c>
      <c r="D280" s="28" t="s">
        <v>400</v>
      </c>
      <c r="E280" s="179">
        <f>'Пр.7 Р.П. ЦС. ВР'!E147</f>
        <v>0</v>
      </c>
    </row>
    <row r="281" spans="1:5" ht="12.75" hidden="1">
      <c r="A281" s="41" t="s">
        <v>65</v>
      </c>
      <c r="B281" s="38" t="s">
        <v>51</v>
      </c>
      <c r="C281" s="1"/>
      <c r="D281" s="28"/>
      <c r="E281" s="179">
        <f>E282</f>
        <v>0</v>
      </c>
    </row>
    <row r="282" spans="1:5" ht="12.75" hidden="1">
      <c r="A282" s="34" t="s">
        <v>414</v>
      </c>
      <c r="B282" s="38" t="s">
        <v>51</v>
      </c>
      <c r="C282" s="1" t="s">
        <v>439</v>
      </c>
      <c r="D282" s="28"/>
      <c r="E282" s="179">
        <f>E283</f>
        <v>0</v>
      </c>
    </row>
    <row r="283" spans="1:5" ht="12.75" hidden="1">
      <c r="A283" s="139" t="s">
        <v>420</v>
      </c>
      <c r="B283" s="38" t="s">
        <v>51</v>
      </c>
      <c r="C283" s="1" t="s">
        <v>439</v>
      </c>
      <c r="D283" s="28" t="s">
        <v>418</v>
      </c>
      <c r="E283" s="179">
        <f>'Пр.7 Р.П. ЦС. ВР'!E68</f>
        <v>0</v>
      </c>
    </row>
    <row r="284" spans="1:5" ht="12.75" hidden="1">
      <c r="A284" s="31" t="s">
        <v>69</v>
      </c>
      <c r="B284" s="1" t="s">
        <v>68</v>
      </c>
      <c r="C284" s="1"/>
      <c r="D284" s="28"/>
      <c r="E284" s="179">
        <f>E285</f>
        <v>0</v>
      </c>
    </row>
    <row r="285" spans="1:5" ht="12.75" hidden="1">
      <c r="A285" s="34" t="s">
        <v>414</v>
      </c>
      <c r="B285" s="1" t="s">
        <v>68</v>
      </c>
      <c r="C285" s="1" t="s">
        <v>439</v>
      </c>
      <c r="D285" s="28"/>
      <c r="E285" s="179">
        <f>E286</f>
        <v>0</v>
      </c>
    </row>
    <row r="286" spans="1:5" ht="12.75" hidden="1">
      <c r="A286" s="34" t="s">
        <v>396</v>
      </c>
      <c r="B286" s="1" t="s">
        <v>68</v>
      </c>
      <c r="C286" s="1" t="s">
        <v>439</v>
      </c>
      <c r="D286" s="28" t="s">
        <v>395</v>
      </c>
      <c r="E286" s="179">
        <f>'Пр.7 Р.П. ЦС. ВР'!E308</f>
        <v>0</v>
      </c>
    </row>
    <row r="287" spans="1:5" ht="12.75">
      <c r="A287" s="174" t="s">
        <v>98</v>
      </c>
      <c r="B287" s="40" t="s">
        <v>97</v>
      </c>
      <c r="C287" s="1"/>
      <c r="D287" s="28"/>
      <c r="E287" s="179">
        <f>E288</f>
        <v>2380.49397</v>
      </c>
    </row>
    <row r="288" spans="1:5" ht="12.75">
      <c r="A288" s="31" t="s">
        <v>118</v>
      </c>
      <c r="B288" s="40" t="s">
        <v>97</v>
      </c>
      <c r="C288" s="1" t="s">
        <v>132</v>
      </c>
      <c r="D288" s="28"/>
      <c r="E288" s="179">
        <f>E289</f>
        <v>2380.49397</v>
      </c>
    </row>
    <row r="289" spans="1:5" ht="12.75">
      <c r="A289" s="139" t="s">
        <v>444</v>
      </c>
      <c r="B289" s="40" t="s">
        <v>97</v>
      </c>
      <c r="C289" s="1" t="s">
        <v>132</v>
      </c>
      <c r="D289" s="28" t="s">
        <v>443</v>
      </c>
      <c r="E289" s="179">
        <f>'Пр.7 Р.П. ЦС. ВР'!E176</f>
        <v>2380.49397</v>
      </c>
    </row>
    <row r="290" spans="1:5" ht="12.75">
      <c r="A290" s="44" t="s">
        <v>152</v>
      </c>
      <c r="B290" s="40" t="s">
        <v>153</v>
      </c>
      <c r="C290" s="1"/>
      <c r="D290" s="28"/>
      <c r="E290" s="179">
        <f>E291</f>
        <v>300</v>
      </c>
    </row>
    <row r="291" spans="1:5" ht="12.75">
      <c r="A291" s="31" t="s">
        <v>118</v>
      </c>
      <c r="B291" s="40" t="s">
        <v>153</v>
      </c>
      <c r="C291" s="1" t="s">
        <v>132</v>
      </c>
      <c r="D291" s="28"/>
      <c r="E291" s="179">
        <f>E292</f>
        <v>300</v>
      </c>
    </row>
    <row r="292" spans="1:5" ht="12.75">
      <c r="A292" s="139" t="s">
        <v>478</v>
      </c>
      <c r="B292" s="40" t="s">
        <v>153</v>
      </c>
      <c r="C292" s="1" t="s">
        <v>132</v>
      </c>
      <c r="D292" s="28" t="s">
        <v>479</v>
      </c>
      <c r="E292" s="179">
        <f>'Пр.7 Р.П. ЦС. ВР'!E225</f>
        <v>300</v>
      </c>
    </row>
    <row r="293" spans="1:5" ht="25.5">
      <c r="A293" s="206" t="s">
        <v>170</v>
      </c>
      <c r="B293" s="40" t="s">
        <v>157</v>
      </c>
      <c r="C293" s="1"/>
      <c r="D293" s="28"/>
      <c r="E293" s="179">
        <f>E294</f>
        <v>182</v>
      </c>
    </row>
    <row r="294" spans="1:5" ht="15.75" customHeight="1">
      <c r="A294" s="31" t="s">
        <v>119</v>
      </c>
      <c r="B294" s="40" t="s">
        <v>157</v>
      </c>
      <c r="C294" s="1" t="s">
        <v>132</v>
      </c>
      <c r="D294" s="28"/>
      <c r="E294" s="179">
        <f>E295</f>
        <v>182</v>
      </c>
    </row>
    <row r="295" spans="1:5" ht="12.75">
      <c r="A295" s="205" t="s">
        <v>451</v>
      </c>
      <c r="B295" s="40" t="s">
        <v>157</v>
      </c>
      <c r="C295" s="1" t="s">
        <v>132</v>
      </c>
      <c r="D295" s="28" t="s">
        <v>450</v>
      </c>
      <c r="E295" s="179">
        <f>'Пр.7 Р.П. ЦС. ВР'!E320</f>
        <v>182</v>
      </c>
    </row>
    <row r="296" spans="1:5" ht="25.5">
      <c r="A296" s="34" t="s">
        <v>534</v>
      </c>
      <c r="B296" s="40" t="s">
        <v>454</v>
      </c>
      <c r="C296" s="1"/>
      <c r="D296" s="28"/>
      <c r="E296" s="179">
        <f>E297</f>
        <v>400</v>
      </c>
    </row>
    <row r="297" spans="1:5" ht="12.75">
      <c r="A297" s="34" t="s">
        <v>491</v>
      </c>
      <c r="B297" s="40" t="s">
        <v>454</v>
      </c>
      <c r="C297" s="1" t="s">
        <v>38</v>
      </c>
      <c r="D297" s="28"/>
      <c r="E297" s="179">
        <f>E298</f>
        <v>400</v>
      </c>
    </row>
    <row r="298" spans="1:5" ht="12.75">
      <c r="A298" s="144" t="s">
        <v>464</v>
      </c>
      <c r="B298" s="40" t="s">
        <v>454</v>
      </c>
      <c r="C298" s="1" t="s">
        <v>38</v>
      </c>
      <c r="D298" s="28" t="s">
        <v>455</v>
      </c>
      <c r="E298" s="179">
        <f>'Пр.7 Р.П. ЦС. ВР'!E52</f>
        <v>400</v>
      </c>
    </row>
    <row r="299" spans="1:5" ht="25.5">
      <c r="A299" s="48" t="s">
        <v>562</v>
      </c>
      <c r="B299" s="38" t="s">
        <v>561</v>
      </c>
      <c r="C299" s="1"/>
      <c r="D299" s="28"/>
      <c r="E299" s="179">
        <f>E300+E303+E304</f>
        <v>459.8</v>
      </c>
    </row>
    <row r="300" spans="1:5" ht="12.75">
      <c r="A300" s="41" t="s">
        <v>120</v>
      </c>
      <c r="B300" s="38" t="s">
        <v>561</v>
      </c>
      <c r="C300" s="1" t="s">
        <v>121</v>
      </c>
      <c r="D300" s="28"/>
      <c r="E300" s="179">
        <f>E301</f>
        <v>449.2065</v>
      </c>
    </row>
    <row r="301" spans="1:5" ht="12.75">
      <c r="A301" s="138" t="s">
        <v>504</v>
      </c>
      <c r="B301" s="38" t="s">
        <v>561</v>
      </c>
      <c r="C301" s="1" t="s">
        <v>121</v>
      </c>
      <c r="D301" s="28" t="s">
        <v>505</v>
      </c>
      <c r="E301" s="179">
        <f>'Пр.7 Р.П. ЦС. ВР'!E84</f>
        <v>449.2065</v>
      </c>
    </row>
    <row r="302" spans="1:5" s="26" customFormat="1" ht="12.75" hidden="1">
      <c r="A302" s="34" t="s">
        <v>493</v>
      </c>
      <c r="B302" s="38" t="s">
        <v>561</v>
      </c>
      <c r="C302" s="1" t="s">
        <v>458</v>
      </c>
      <c r="D302" s="28"/>
      <c r="E302" s="179">
        <f>E303</f>
        <v>0</v>
      </c>
    </row>
    <row r="303" spans="1:5" s="26" customFormat="1" ht="12.75" hidden="1">
      <c r="A303" s="138" t="s">
        <v>504</v>
      </c>
      <c r="B303" s="38" t="s">
        <v>561</v>
      </c>
      <c r="C303" s="1" t="s">
        <v>458</v>
      </c>
      <c r="D303" s="28" t="s">
        <v>505</v>
      </c>
      <c r="E303" s="179">
        <f>'Пр.7 Р.П. ЦС. ВР'!E85</f>
        <v>0</v>
      </c>
    </row>
    <row r="304" spans="1:5" ht="12.75">
      <c r="A304" s="31" t="s">
        <v>118</v>
      </c>
      <c r="B304" s="38" t="s">
        <v>561</v>
      </c>
      <c r="C304" s="1" t="s">
        <v>132</v>
      </c>
      <c r="D304" s="28"/>
      <c r="E304" s="179">
        <f>E305</f>
        <v>10.593499999999999</v>
      </c>
    </row>
    <row r="305" spans="1:5" ht="12.75">
      <c r="A305" s="138" t="s">
        <v>504</v>
      </c>
      <c r="B305" s="38" t="s">
        <v>561</v>
      </c>
      <c r="C305" s="1" t="s">
        <v>132</v>
      </c>
      <c r="D305" s="28" t="s">
        <v>505</v>
      </c>
      <c r="E305" s="179">
        <f>'Пр.7 Р.П. ЦС. ВР'!E86</f>
        <v>10.593499999999999</v>
      </c>
    </row>
    <row r="306" spans="1:5" ht="12.75" hidden="1">
      <c r="A306" s="31" t="s">
        <v>69</v>
      </c>
      <c r="B306" s="1" t="s">
        <v>72</v>
      </c>
      <c r="C306" s="1"/>
      <c r="D306" s="28"/>
      <c r="E306" s="179">
        <f>E307</f>
        <v>0</v>
      </c>
    </row>
    <row r="307" spans="1:5" ht="12.75" hidden="1">
      <c r="A307" s="34" t="s">
        <v>414</v>
      </c>
      <c r="B307" s="1" t="s">
        <v>72</v>
      </c>
      <c r="C307" s="1" t="s">
        <v>439</v>
      </c>
      <c r="D307" s="28"/>
      <c r="E307" s="179">
        <f>E308</f>
        <v>0</v>
      </c>
    </row>
    <row r="308" spans="1:5" ht="12.75" hidden="1">
      <c r="A308" s="34" t="s">
        <v>396</v>
      </c>
      <c r="B308" s="1" t="s">
        <v>72</v>
      </c>
      <c r="C308" s="1" t="s">
        <v>439</v>
      </c>
      <c r="D308" s="28" t="s">
        <v>395</v>
      </c>
      <c r="E308" s="179">
        <f>'Пр.7 Р.П. ЦС. ВР'!E310</f>
        <v>0</v>
      </c>
    </row>
    <row r="309" spans="1:5" ht="25.5" hidden="1">
      <c r="A309" s="34" t="s">
        <v>106</v>
      </c>
      <c r="B309" s="1" t="s">
        <v>93</v>
      </c>
      <c r="C309" s="1"/>
      <c r="D309" s="28"/>
      <c r="E309" s="179">
        <f>E310</f>
        <v>0</v>
      </c>
    </row>
    <row r="310" spans="1:5" ht="12.75" hidden="1">
      <c r="A310" s="34" t="s">
        <v>414</v>
      </c>
      <c r="B310" s="1" t="s">
        <v>93</v>
      </c>
      <c r="C310" s="1" t="s">
        <v>439</v>
      </c>
      <c r="D310" s="28"/>
      <c r="E310" s="179">
        <f>E311+E312</f>
        <v>0</v>
      </c>
    </row>
    <row r="311" spans="1:5" ht="12.75" hidden="1">
      <c r="A311" s="34" t="s">
        <v>478</v>
      </c>
      <c r="B311" s="1" t="s">
        <v>93</v>
      </c>
      <c r="C311" s="1" t="s">
        <v>439</v>
      </c>
      <c r="D311" s="28" t="s">
        <v>479</v>
      </c>
      <c r="E311" s="179">
        <f>'Пр.7 Р.П. ЦС. ВР'!E221</f>
        <v>0</v>
      </c>
    </row>
    <row r="312" spans="1:5" ht="12.75" hidden="1">
      <c r="A312" s="34" t="s">
        <v>396</v>
      </c>
      <c r="B312" s="1" t="s">
        <v>93</v>
      </c>
      <c r="C312" s="1" t="s">
        <v>439</v>
      </c>
      <c r="D312" s="28" t="s">
        <v>395</v>
      </c>
      <c r="E312" s="179">
        <f>'Пр.7 Р.П. ЦС. ВР'!E312</f>
        <v>0</v>
      </c>
    </row>
    <row r="313" spans="1:5" ht="12.75">
      <c r="A313" s="34" t="s">
        <v>373</v>
      </c>
      <c r="B313" s="1" t="s">
        <v>371</v>
      </c>
      <c r="C313" s="1"/>
      <c r="D313" s="28"/>
      <c r="E313" s="179">
        <f>E314</f>
        <v>1000</v>
      </c>
    </row>
    <row r="314" spans="1:5" s="29" customFormat="1" ht="12.75">
      <c r="A314" s="31" t="s">
        <v>118</v>
      </c>
      <c r="B314" s="1" t="s">
        <v>371</v>
      </c>
      <c r="C314" s="32" t="s">
        <v>132</v>
      </c>
      <c r="D314" s="28"/>
      <c r="E314" s="179">
        <f>E315</f>
        <v>1000</v>
      </c>
    </row>
    <row r="315" spans="1:5" s="29" customFormat="1" ht="12.75">
      <c r="A315" s="121" t="s">
        <v>444</v>
      </c>
      <c r="B315" s="1" t="s">
        <v>371</v>
      </c>
      <c r="C315" s="32" t="s">
        <v>132</v>
      </c>
      <c r="D315" s="28" t="s">
        <v>443</v>
      </c>
      <c r="E315" s="179">
        <f>'Пр.7 Р.П. ЦС. ВР'!E178</f>
        <v>1000</v>
      </c>
    </row>
    <row r="316" spans="1:5" ht="25.5">
      <c r="A316" s="35" t="s">
        <v>440</v>
      </c>
      <c r="B316" s="1" t="s">
        <v>89</v>
      </c>
      <c r="C316" s="1"/>
      <c r="D316" s="28"/>
      <c r="E316" s="179">
        <f>E317+E319</f>
        <v>1258.9</v>
      </c>
    </row>
    <row r="317" spans="1:5" ht="15.75" customHeight="1">
      <c r="A317" s="192" t="s">
        <v>122</v>
      </c>
      <c r="B317" s="1" t="s">
        <v>89</v>
      </c>
      <c r="C317" s="1" t="s">
        <v>126</v>
      </c>
      <c r="D317" s="28"/>
      <c r="E317" s="179">
        <f>E318</f>
        <v>558.9</v>
      </c>
    </row>
    <row r="318" spans="1:5" ht="12.75">
      <c r="A318" s="48" t="s">
        <v>394</v>
      </c>
      <c r="B318" s="1" t="s">
        <v>89</v>
      </c>
      <c r="C318" s="1" t="s">
        <v>126</v>
      </c>
      <c r="D318" s="28" t="s">
        <v>393</v>
      </c>
      <c r="E318" s="179">
        <f>'Пр.7 Р.П. ЦС. ВР'!E254</f>
        <v>558.9</v>
      </c>
    </row>
    <row r="319" spans="1:5" ht="25.5">
      <c r="A319" s="35" t="s">
        <v>440</v>
      </c>
      <c r="B319" s="1" t="s">
        <v>89</v>
      </c>
      <c r="C319" s="1" t="s">
        <v>129</v>
      </c>
      <c r="D319" s="28"/>
      <c r="E319" s="179">
        <f>E320</f>
        <v>700</v>
      </c>
    </row>
    <row r="320" spans="1:5" ht="12.75">
      <c r="A320" s="48" t="s">
        <v>394</v>
      </c>
      <c r="B320" s="1" t="s">
        <v>89</v>
      </c>
      <c r="C320" s="1" t="s">
        <v>129</v>
      </c>
      <c r="D320" s="28" t="s">
        <v>393</v>
      </c>
      <c r="E320" s="179">
        <f>'Пр.7 Р.П. ЦС. ВР'!E255</f>
        <v>700</v>
      </c>
    </row>
    <row r="321" spans="1:5" ht="12.75" hidden="1">
      <c r="A321" s="48" t="s">
        <v>88</v>
      </c>
      <c r="B321" s="1" t="s">
        <v>87</v>
      </c>
      <c r="C321" s="1"/>
      <c r="D321" s="28"/>
      <c r="E321" s="179">
        <f>E322</f>
        <v>0</v>
      </c>
    </row>
    <row r="322" spans="1:5" ht="12.75" hidden="1">
      <c r="A322" s="34" t="s">
        <v>414</v>
      </c>
      <c r="B322" s="1" t="s">
        <v>87</v>
      </c>
      <c r="C322" s="1" t="s">
        <v>439</v>
      </c>
      <c r="D322" s="28"/>
      <c r="E322" s="179">
        <f>E323</f>
        <v>0</v>
      </c>
    </row>
    <row r="323" spans="1:5" ht="12.75" hidden="1">
      <c r="A323" s="48" t="s">
        <v>394</v>
      </c>
      <c r="B323" s="1" t="s">
        <v>87</v>
      </c>
      <c r="C323" s="1" t="s">
        <v>439</v>
      </c>
      <c r="D323" s="28" t="s">
        <v>393</v>
      </c>
      <c r="E323" s="179">
        <f>'Пр.7 Р.П. ЦС. ВР'!E257</f>
        <v>0</v>
      </c>
    </row>
    <row r="324" spans="1:5" ht="12.75">
      <c r="A324" s="174" t="s">
        <v>95</v>
      </c>
      <c r="B324" s="40" t="s">
        <v>96</v>
      </c>
      <c r="C324" s="69"/>
      <c r="D324" s="28"/>
      <c r="E324" s="179">
        <f>E325</f>
        <v>270.672</v>
      </c>
    </row>
    <row r="325" spans="1:5" ht="12.75">
      <c r="A325" s="174" t="s">
        <v>95</v>
      </c>
      <c r="B325" s="40" t="s">
        <v>96</v>
      </c>
      <c r="C325" s="69" t="s">
        <v>439</v>
      </c>
      <c r="D325" s="28"/>
      <c r="E325" s="179">
        <f>E326</f>
        <v>270.672</v>
      </c>
    </row>
    <row r="326" spans="1:5" ht="12.75">
      <c r="A326" s="34" t="s">
        <v>444</v>
      </c>
      <c r="B326" s="40" t="s">
        <v>96</v>
      </c>
      <c r="C326" s="69" t="s">
        <v>439</v>
      </c>
      <c r="D326" s="28" t="s">
        <v>443</v>
      </c>
      <c r="E326" s="179">
        <f>'Пр.7 Р.П. ЦС. ВР'!E180</f>
        <v>270.672</v>
      </c>
    </row>
    <row r="327" spans="1:5" ht="12.75" hidden="1">
      <c r="A327" s="34" t="s">
        <v>67</v>
      </c>
      <c r="B327" s="38" t="s">
        <v>66</v>
      </c>
      <c r="C327" s="1"/>
      <c r="D327" s="28"/>
      <c r="E327" s="179">
        <f>E328</f>
        <v>0</v>
      </c>
    </row>
    <row r="328" spans="1:5" ht="12.75" hidden="1">
      <c r="A328" s="34" t="s">
        <v>414</v>
      </c>
      <c r="B328" s="38" t="s">
        <v>66</v>
      </c>
      <c r="C328" s="28" t="s">
        <v>439</v>
      </c>
      <c r="D328" s="28"/>
      <c r="E328" s="179">
        <f>E329</f>
        <v>0</v>
      </c>
    </row>
    <row r="329" spans="1:5" ht="12.75" hidden="1">
      <c r="A329" s="139" t="s">
        <v>420</v>
      </c>
      <c r="B329" s="38" t="s">
        <v>66</v>
      </c>
      <c r="C329" s="28" t="s">
        <v>439</v>
      </c>
      <c r="D329" s="28" t="s">
        <v>418</v>
      </c>
      <c r="E329" s="179">
        <f>'Пр.7 Р.П. ЦС. ВР'!E70</f>
        <v>0</v>
      </c>
    </row>
    <row r="330" spans="1:5" ht="12.75">
      <c r="A330" s="31" t="s">
        <v>62</v>
      </c>
      <c r="B330" s="1" t="s">
        <v>61</v>
      </c>
      <c r="C330" s="1"/>
      <c r="D330" s="28"/>
      <c r="E330" s="179">
        <f>E331</f>
        <v>600</v>
      </c>
    </row>
    <row r="331" spans="1:5" ht="14.25" customHeight="1">
      <c r="A331" s="3" t="s">
        <v>128</v>
      </c>
      <c r="B331" s="1" t="s">
        <v>61</v>
      </c>
      <c r="C331" s="1" t="s">
        <v>129</v>
      </c>
      <c r="D331" s="28"/>
      <c r="E331" s="179">
        <f>E332</f>
        <v>600</v>
      </c>
    </row>
    <row r="332" spans="1:5" ht="12.75">
      <c r="A332" s="48" t="s">
        <v>394</v>
      </c>
      <c r="B332" s="1" t="s">
        <v>61</v>
      </c>
      <c r="C332" s="1" t="s">
        <v>129</v>
      </c>
      <c r="D332" s="28" t="s">
        <v>393</v>
      </c>
      <c r="E332" s="179">
        <f>'Пр.7 Р.П. ЦС. ВР'!E259</f>
        <v>600</v>
      </c>
    </row>
    <row r="333" spans="1:5" ht="12.75">
      <c r="A333" s="34" t="s">
        <v>64</v>
      </c>
      <c r="B333" s="45" t="s">
        <v>63</v>
      </c>
      <c r="C333" s="1"/>
      <c r="D333" s="28"/>
      <c r="E333" s="179">
        <f>E334</f>
        <v>464.095</v>
      </c>
    </row>
    <row r="334" spans="1:5" ht="15" customHeight="1">
      <c r="A334" s="31" t="s">
        <v>119</v>
      </c>
      <c r="B334" s="45" t="s">
        <v>63</v>
      </c>
      <c r="C334" s="1" t="s">
        <v>132</v>
      </c>
      <c r="D334" s="28"/>
      <c r="E334" s="179">
        <f>E335</f>
        <v>464.095</v>
      </c>
    </row>
    <row r="335" spans="1:5" ht="12.75">
      <c r="A335" s="54" t="s">
        <v>476</v>
      </c>
      <c r="B335" s="45" t="s">
        <v>63</v>
      </c>
      <c r="C335" s="46">
        <v>240</v>
      </c>
      <c r="D335" s="28" t="s">
        <v>477</v>
      </c>
      <c r="E335" s="179">
        <f>'Пр.7 Р.П. ЦС. ВР'!E127</f>
        <v>464.095</v>
      </c>
    </row>
    <row r="336" spans="1:5" ht="12.75">
      <c r="A336" s="34" t="s">
        <v>359</v>
      </c>
      <c r="B336" s="1" t="s">
        <v>356</v>
      </c>
      <c r="C336" s="46"/>
      <c r="D336" s="28"/>
      <c r="E336" s="179">
        <f>E337</f>
        <v>16202.932</v>
      </c>
    </row>
    <row r="337" spans="1:5" ht="15.75" customHeight="1">
      <c r="A337" s="31" t="s">
        <v>119</v>
      </c>
      <c r="B337" s="1" t="s">
        <v>356</v>
      </c>
      <c r="C337" s="46">
        <v>240</v>
      </c>
      <c r="D337" s="28"/>
      <c r="E337" s="179">
        <f>E339+E338</f>
        <v>16202.932</v>
      </c>
    </row>
    <row r="338" spans="1:5" ht="15.75" customHeight="1">
      <c r="A338" s="54" t="s">
        <v>372</v>
      </c>
      <c r="B338" s="1" t="s">
        <v>356</v>
      </c>
      <c r="C338" s="1" t="s">
        <v>132</v>
      </c>
      <c r="D338" s="28" t="s">
        <v>477</v>
      </c>
      <c r="E338" s="179">
        <f>'Пр.7 Р.П. ЦС. ВР'!E129</f>
        <v>10000</v>
      </c>
    </row>
    <row r="339" spans="1:5" ht="12.75">
      <c r="A339" s="34" t="s">
        <v>444</v>
      </c>
      <c r="B339" s="1" t="s">
        <v>356</v>
      </c>
      <c r="C339" s="46">
        <v>240</v>
      </c>
      <c r="D339" s="28" t="s">
        <v>443</v>
      </c>
      <c r="E339" s="179">
        <f>'Пр.7 Р.П. ЦС. ВР'!E182</f>
        <v>6202.932</v>
      </c>
    </row>
    <row r="340" spans="1:5" ht="12.75">
      <c r="A340" s="449" t="s">
        <v>392</v>
      </c>
      <c r="B340" s="450"/>
      <c r="C340" s="450"/>
      <c r="D340" s="451"/>
      <c r="E340" s="184">
        <f>E12+E50+E71+E95+E130+E154+E175+E180+E198+E218+E185+E190</f>
        <v>136865.30468000003</v>
      </c>
    </row>
    <row r="341" ht="12.75">
      <c r="E341" s="185"/>
    </row>
    <row r="342" ht="12.75">
      <c r="E342" s="185"/>
    </row>
    <row r="345" ht="12.75">
      <c r="E345" s="185"/>
    </row>
    <row r="351" spans="1:5" s="169" customFormat="1" ht="12.75">
      <c r="A351" s="116"/>
      <c r="B351" s="166"/>
      <c r="C351" s="167"/>
      <c r="D351" s="168"/>
      <c r="E351" s="187"/>
    </row>
  </sheetData>
  <sheetProtection/>
  <mergeCells count="4">
    <mergeCell ref="A8:E8"/>
    <mergeCell ref="A340:D340"/>
    <mergeCell ref="B3:E3"/>
    <mergeCell ref="D4:E4"/>
  </mergeCells>
  <printOptions/>
  <pageMargins left="0.5118110236220472" right="0" top="0" bottom="0" header="0" footer="0"/>
  <pageSetup fitToHeight="5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1"/>
  <sheetViews>
    <sheetView view="pageBreakPreview" zoomScale="83" zoomScaleNormal="85" zoomScaleSheetLayoutView="83" zoomScalePageLayoutView="75" workbookViewId="0" topLeftCell="A1">
      <selection activeCell="E5" sqref="E5"/>
    </sheetView>
  </sheetViews>
  <sheetFormatPr defaultColWidth="9.140625" defaultRowHeight="15"/>
  <cols>
    <col min="1" max="1" width="67.140625" style="61" customWidth="1"/>
    <col min="2" max="2" width="7.421875" style="19" customWidth="1"/>
    <col min="3" max="3" width="12.140625" style="19" customWidth="1"/>
    <col min="4" max="4" width="8.57421875" style="19" customWidth="1"/>
    <col min="5" max="5" width="15.8515625" style="214" customWidth="1"/>
    <col min="6" max="6" width="4.421875" style="18" hidden="1" customWidth="1"/>
    <col min="7" max="7" width="13.57421875" style="146" hidden="1" customWidth="1"/>
    <col min="8" max="8" width="19.57421875" style="18" hidden="1" customWidth="1"/>
    <col min="9" max="14" width="8.8515625" style="18" hidden="1" customWidth="1"/>
    <col min="15" max="15" width="4.8515625" style="18" hidden="1" customWidth="1"/>
    <col min="16" max="16" width="0.85546875" style="18" hidden="1" customWidth="1"/>
    <col min="17" max="17" width="17.8515625" style="18" hidden="1" customWidth="1"/>
    <col min="18" max="18" width="1.8515625" style="18" customWidth="1"/>
    <col min="19" max="19" width="12.57421875" style="171" bestFit="1" customWidth="1"/>
    <col min="20" max="16384" width="8.8515625" style="18" customWidth="1"/>
  </cols>
  <sheetData>
    <row r="1" ht="12.75">
      <c r="E1" s="211" t="s">
        <v>435</v>
      </c>
    </row>
    <row r="2" ht="12.75">
      <c r="E2" s="211" t="s">
        <v>434</v>
      </c>
    </row>
    <row r="3" ht="12.75">
      <c r="E3" s="212" t="s">
        <v>501</v>
      </c>
    </row>
    <row r="4" ht="12.75">
      <c r="E4" s="212" t="s">
        <v>374</v>
      </c>
    </row>
    <row r="5" ht="12.75">
      <c r="E5" s="211" t="s">
        <v>27</v>
      </c>
    </row>
    <row r="6" ht="12.75">
      <c r="E6" s="213"/>
    </row>
    <row r="7" spans="1:19" s="114" customFormat="1" ht="47.25" customHeight="1">
      <c r="A7" s="454" t="s">
        <v>115</v>
      </c>
      <c r="B7" s="454"/>
      <c r="C7" s="454"/>
      <c r="D7" s="454"/>
      <c r="E7" s="454"/>
      <c r="G7" s="147"/>
      <c r="S7" s="377"/>
    </row>
    <row r="8" ht="9" customHeight="1"/>
    <row r="9" spans="1:19" s="22" customFormat="1" ht="38.25">
      <c r="A9" s="20" t="s">
        <v>433</v>
      </c>
      <c r="B9" s="20" t="s">
        <v>430</v>
      </c>
      <c r="C9" s="21" t="s">
        <v>432</v>
      </c>
      <c r="D9" s="21" t="s">
        <v>431</v>
      </c>
      <c r="E9" s="215" t="s">
        <v>429</v>
      </c>
      <c r="G9" s="148"/>
      <c r="S9" s="378"/>
    </row>
    <row r="10" spans="1:19" s="19" customFormat="1" ht="12.75">
      <c r="A10" s="23"/>
      <c r="B10" s="20"/>
      <c r="C10" s="21"/>
      <c r="D10" s="21"/>
      <c r="E10" s="215"/>
      <c r="G10" s="149"/>
      <c r="S10" s="170"/>
    </row>
    <row r="11" spans="1:19" s="104" customFormat="1" ht="15">
      <c r="A11" s="91" t="s">
        <v>461</v>
      </c>
      <c r="B11" s="93" t="s">
        <v>460</v>
      </c>
      <c r="C11" s="92"/>
      <c r="D11" s="92"/>
      <c r="E11" s="216">
        <f>E12+E17+E38+E48+E53+E43</f>
        <v>23894.656199999998</v>
      </c>
      <c r="G11" s="150"/>
      <c r="S11" s="379"/>
    </row>
    <row r="12" spans="1:19" s="104" customFormat="1" ht="42.75">
      <c r="A12" s="97" t="s">
        <v>422</v>
      </c>
      <c r="B12" s="96" t="s">
        <v>421</v>
      </c>
      <c r="C12" s="112"/>
      <c r="D12" s="112"/>
      <c r="E12" s="217">
        <f>E13</f>
        <v>100</v>
      </c>
      <c r="G12" s="150"/>
      <c r="S12" s="379"/>
    </row>
    <row r="13" spans="1:19" s="29" customFormat="1" ht="25.5">
      <c r="A13" s="23" t="s">
        <v>533</v>
      </c>
      <c r="B13" s="43" t="s">
        <v>421</v>
      </c>
      <c r="C13" s="42" t="s">
        <v>428</v>
      </c>
      <c r="D13" s="42"/>
      <c r="E13" s="218">
        <f>E14</f>
        <v>100</v>
      </c>
      <c r="G13" s="151"/>
      <c r="S13" s="380"/>
    </row>
    <row r="14" spans="1:19" s="29" customFormat="1" ht="12.75">
      <c r="A14" s="25" t="s">
        <v>424</v>
      </c>
      <c r="B14" s="43" t="s">
        <v>421</v>
      </c>
      <c r="C14" s="21" t="s">
        <v>423</v>
      </c>
      <c r="D14" s="21"/>
      <c r="E14" s="215">
        <f>E15</f>
        <v>100</v>
      </c>
      <c r="G14" s="151"/>
      <c r="S14" s="380"/>
    </row>
    <row r="15" spans="1:5" ht="38.25">
      <c r="A15" s="41" t="s">
        <v>406</v>
      </c>
      <c r="B15" s="39" t="s">
        <v>421</v>
      </c>
      <c r="C15" s="38" t="s">
        <v>416</v>
      </c>
      <c r="D15" s="38"/>
      <c r="E15" s="219">
        <f>E16</f>
        <v>100</v>
      </c>
    </row>
    <row r="16" spans="1:5" ht="28.5" customHeight="1">
      <c r="A16" s="31" t="s">
        <v>119</v>
      </c>
      <c r="B16" s="39" t="s">
        <v>421</v>
      </c>
      <c r="C16" s="38" t="s">
        <v>416</v>
      </c>
      <c r="D16" s="38">
        <v>240</v>
      </c>
      <c r="E16" s="219">
        <v>100</v>
      </c>
    </row>
    <row r="17" spans="1:19" s="113" customFormat="1" ht="57">
      <c r="A17" s="91" t="s">
        <v>413</v>
      </c>
      <c r="B17" s="93" t="s">
        <v>412</v>
      </c>
      <c r="C17" s="92"/>
      <c r="D17" s="92"/>
      <c r="E17" s="216">
        <f>E18+E26</f>
        <v>12113.9162</v>
      </c>
      <c r="G17" s="152"/>
      <c r="S17" s="381"/>
    </row>
    <row r="18" spans="1:19" s="29" customFormat="1" ht="25.5" hidden="1">
      <c r="A18" s="23" t="s">
        <v>507</v>
      </c>
      <c r="B18" s="20" t="s">
        <v>412</v>
      </c>
      <c r="C18" s="21" t="s">
        <v>378</v>
      </c>
      <c r="D18" s="21"/>
      <c r="E18" s="215">
        <f>E19</f>
        <v>0</v>
      </c>
      <c r="G18" s="151"/>
      <c r="S18" s="380"/>
    </row>
    <row r="19" spans="1:19" s="26" customFormat="1" ht="51.75" hidden="1">
      <c r="A19" s="25" t="s">
        <v>508</v>
      </c>
      <c r="B19" s="20" t="s">
        <v>412</v>
      </c>
      <c r="C19" s="21" t="s">
        <v>385</v>
      </c>
      <c r="D19" s="21"/>
      <c r="E19" s="215">
        <f>E20+E23</f>
        <v>0</v>
      </c>
      <c r="G19" s="153"/>
      <c r="O19" s="65"/>
      <c r="S19" s="382"/>
    </row>
    <row r="20" spans="1:19" s="29" customFormat="1" ht="81.75" customHeight="1" hidden="1">
      <c r="A20" s="31" t="s">
        <v>509</v>
      </c>
      <c r="B20" s="28" t="s">
        <v>412</v>
      </c>
      <c r="C20" s="1" t="s">
        <v>510</v>
      </c>
      <c r="D20" s="1"/>
      <c r="E20" s="220">
        <f>E21+E22</f>
        <v>0</v>
      </c>
      <c r="G20" s="151"/>
      <c r="S20" s="383"/>
    </row>
    <row r="21" spans="1:19" s="29" customFormat="1" ht="18.75" customHeight="1" hidden="1">
      <c r="A21" s="41" t="s">
        <v>120</v>
      </c>
      <c r="B21" s="28" t="s">
        <v>412</v>
      </c>
      <c r="C21" s="1" t="s">
        <v>510</v>
      </c>
      <c r="D21" s="1" t="s">
        <v>121</v>
      </c>
      <c r="E21" s="220"/>
      <c r="G21" s="151"/>
      <c r="S21" s="383"/>
    </row>
    <row r="22" spans="1:19" s="29" customFormat="1" ht="28.5" customHeight="1" hidden="1">
      <c r="A22" s="31" t="s">
        <v>119</v>
      </c>
      <c r="B22" s="28" t="s">
        <v>412</v>
      </c>
      <c r="C22" s="1" t="s">
        <v>510</v>
      </c>
      <c r="D22" s="38">
        <v>240</v>
      </c>
      <c r="E22" s="220"/>
      <c r="G22" s="151"/>
      <c r="S22" s="380"/>
    </row>
    <row r="23" spans="1:19" s="29" customFormat="1" ht="78.75" customHeight="1" hidden="1">
      <c r="A23" s="31" t="s">
        <v>512</v>
      </c>
      <c r="B23" s="28" t="s">
        <v>412</v>
      </c>
      <c r="C23" s="1" t="s">
        <v>511</v>
      </c>
      <c r="D23" s="1"/>
      <c r="E23" s="220">
        <f>E24+E25</f>
        <v>0</v>
      </c>
      <c r="G23" s="151"/>
      <c r="S23" s="380"/>
    </row>
    <row r="24" spans="1:19" s="29" customFormat="1" ht="12.75" hidden="1">
      <c r="A24" s="41" t="s">
        <v>120</v>
      </c>
      <c r="B24" s="28" t="s">
        <v>412</v>
      </c>
      <c r="C24" s="1" t="s">
        <v>511</v>
      </c>
      <c r="D24" s="1" t="s">
        <v>121</v>
      </c>
      <c r="E24" s="220"/>
      <c r="G24" s="151"/>
      <c r="S24" s="380"/>
    </row>
    <row r="25" spans="1:19" s="29" customFormat="1" ht="28.5" customHeight="1" hidden="1">
      <c r="A25" s="31" t="s">
        <v>119</v>
      </c>
      <c r="B25" s="28" t="s">
        <v>412</v>
      </c>
      <c r="C25" s="1" t="s">
        <v>511</v>
      </c>
      <c r="D25" s="38">
        <v>240</v>
      </c>
      <c r="E25" s="220"/>
      <c r="G25" s="151"/>
      <c r="S25" s="380"/>
    </row>
    <row r="26" spans="1:5" ht="25.5">
      <c r="A26" s="23" t="s">
        <v>533</v>
      </c>
      <c r="B26" s="20" t="s">
        <v>412</v>
      </c>
      <c r="C26" s="42" t="s">
        <v>428</v>
      </c>
      <c r="D26" s="42"/>
      <c r="E26" s="218">
        <f>E27+E30</f>
        <v>12113.9162</v>
      </c>
    </row>
    <row r="27" spans="1:5" ht="26.25" customHeight="1">
      <c r="A27" s="25" t="s">
        <v>427</v>
      </c>
      <c r="B27" s="20" t="s">
        <v>412</v>
      </c>
      <c r="C27" s="21" t="s">
        <v>426</v>
      </c>
      <c r="D27" s="21"/>
      <c r="E27" s="215">
        <f>E28</f>
        <v>1800</v>
      </c>
    </row>
    <row r="28" spans="1:5" ht="39" customHeight="1">
      <c r="A28" s="34" t="s">
        <v>404</v>
      </c>
      <c r="B28" s="28" t="s">
        <v>412</v>
      </c>
      <c r="C28" s="38" t="s">
        <v>425</v>
      </c>
      <c r="D28" s="38"/>
      <c r="E28" s="219">
        <f>E29</f>
        <v>1800</v>
      </c>
    </row>
    <row r="29" spans="1:5" ht="25.5">
      <c r="A29" s="41" t="s">
        <v>120</v>
      </c>
      <c r="B29" s="28" t="s">
        <v>412</v>
      </c>
      <c r="C29" s="38" t="s">
        <v>425</v>
      </c>
      <c r="D29" s="38">
        <v>120</v>
      </c>
      <c r="E29" s="219">
        <f>1260+370+370-200</f>
        <v>1800</v>
      </c>
    </row>
    <row r="30" spans="1:5" ht="12.75">
      <c r="A30" s="25" t="s">
        <v>424</v>
      </c>
      <c r="B30" s="20" t="s">
        <v>412</v>
      </c>
      <c r="C30" s="21" t="s">
        <v>423</v>
      </c>
      <c r="D30" s="21"/>
      <c r="E30" s="215">
        <f>E31+E33</f>
        <v>10313.9162</v>
      </c>
    </row>
    <row r="31" spans="1:19" ht="38.25">
      <c r="A31" s="34" t="s">
        <v>405</v>
      </c>
      <c r="B31" s="28" t="s">
        <v>412</v>
      </c>
      <c r="C31" s="38" t="s">
        <v>419</v>
      </c>
      <c r="D31" s="38"/>
      <c r="E31" s="219">
        <f>E32</f>
        <v>7007.926200000001</v>
      </c>
      <c r="S31" s="396"/>
    </row>
    <row r="32" spans="1:19" ht="25.5">
      <c r="A32" s="41" t="s">
        <v>120</v>
      </c>
      <c r="B32" s="28" t="s">
        <v>412</v>
      </c>
      <c r="C32" s="38" t="s">
        <v>419</v>
      </c>
      <c r="D32" s="38">
        <v>120</v>
      </c>
      <c r="E32" s="219">
        <f>7100+2150+6.3+1543.7-800.5-1643.8738-647.7-700</f>
        <v>7007.926200000001</v>
      </c>
      <c r="O32" s="115"/>
      <c r="S32" s="395"/>
    </row>
    <row r="33" spans="1:19" ht="26.25" customHeight="1">
      <c r="A33" s="41" t="s">
        <v>406</v>
      </c>
      <c r="B33" s="28" t="s">
        <v>412</v>
      </c>
      <c r="C33" s="38" t="s">
        <v>416</v>
      </c>
      <c r="D33" s="38"/>
      <c r="E33" s="219">
        <f>E34+E36+E37+E35</f>
        <v>3305.99</v>
      </c>
      <c r="O33" s="177"/>
      <c r="S33" s="397"/>
    </row>
    <row r="34" spans="1:5" ht="12.75" hidden="1">
      <c r="A34" s="41" t="s">
        <v>120</v>
      </c>
      <c r="B34" s="28" t="s">
        <v>412</v>
      </c>
      <c r="C34" s="38" t="s">
        <v>416</v>
      </c>
      <c r="D34" s="38">
        <v>120</v>
      </c>
      <c r="E34" s="219"/>
    </row>
    <row r="35" spans="1:6" ht="25.5" hidden="1">
      <c r="A35" s="35" t="s">
        <v>415</v>
      </c>
      <c r="B35" s="28" t="s">
        <v>412</v>
      </c>
      <c r="C35" s="38" t="s">
        <v>416</v>
      </c>
      <c r="D35" s="38">
        <v>242</v>
      </c>
      <c r="E35" s="219">
        <v>0</v>
      </c>
      <c r="F35" s="115"/>
    </row>
    <row r="36" spans="1:15" ht="30" customHeight="1">
      <c r="A36" s="31" t="s">
        <v>119</v>
      </c>
      <c r="B36" s="28" t="s">
        <v>412</v>
      </c>
      <c r="C36" s="38" t="s">
        <v>416</v>
      </c>
      <c r="D36" s="38">
        <v>240</v>
      </c>
      <c r="E36" s="219">
        <f>3235.99+50</f>
        <v>3285.99</v>
      </c>
      <c r="O36" s="178"/>
    </row>
    <row r="37" spans="1:5" ht="15.75" customHeight="1">
      <c r="A37" s="192" t="s">
        <v>123</v>
      </c>
      <c r="B37" s="28" t="s">
        <v>412</v>
      </c>
      <c r="C37" s="38" t="s">
        <v>416</v>
      </c>
      <c r="D37" s="38">
        <v>850</v>
      </c>
      <c r="E37" s="219">
        <f>70-50</f>
        <v>20</v>
      </c>
    </row>
    <row r="38" spans="1:19" s="108" customFormat="1" ht="18.75" customHeight="1" hidden="1">
      <c r="A38" s="97" t="s">
        <v>513</v>
      </c>
      <c r="B38" s="94" t="s">
        <v>506</v>
      </c>
      <c r="C38" s="109"/>
      <c r="D38" s="109"/>
      <c r="E38" s="216">
        <f>E39</f>
        <v>0</v>
      </c>
      <c r="G38" s="154"/>
      <c r="O38" s="188"/>
      <c r="S38" s="384"/>
    </row>
    <row r="39" spans="1:19" s="66" customFormat="1" ht="12.75" hidden="1">
      <c r="A39" s="23" t="s">
        <v>489</v>
      </c>
      <c r="B39" s="68" t="s">
        <v>506</v>
      </c>
      <c r="C39" s="42" t="s">
        <v>376</v>
      </c>
      <c r="D39" s="42"/>
      <c r="E39" s="218">
        <f>E40</f>
        <v>0</v>
      </c>
      <c r="G39" s="155"/>
      <c r="O39" s="29"/>
      <c r="S39" s="385"/>
    </row>
    <row r="40" spans="1:19" s="66" customFormat="1" ht="12.75" hidden="1">
      <c r="A40" s="23" t="s">
        <v>533</v>
      </c>
      <c r="B40" s="68" t="s">
        <v>506</v>
      </c>
      <c r="C40" s="21" t="s">
        <v>514</v>
      </c>
      <c r="D40" s="21"/>
      <c r="E40" s="215">
        <f>E41</f>
        <v>0</v>
      </c>
      <c r="G40" s="155"/>
      <c r="O40" s="29"/>
      <c r="S40" s="385"/>
    </row>
    <row r="41" spans="1:19" s="29" customFormat="1" ht="25.5" hidden="1">
      <c r="A41" s="41" t="s">
        <v>406</v>
      </c>
      <c r="B41" s="69" t="s">
        <v>506</v>
      </c>
      <c r="C41" s="38" t="s">
        <v>532</v>
      </c>
      <c r="D41" s="38"/>
      <c r="E41" s="219">
        <f>E42</f>
        <v>0</v>
      </c>
      <c r="G41" s="151"/>
      <c r="S41" s="380"/>
    </row>
    <row r="42" spans="1:19" s="29" customFormat="1" ht="25.5" hidden="1">
      <c r="A42" s="41" t="s">
        <v>414</v>
      </c>
      <c r="B42" s="69" t="s">
        <v>506</v>
      </c>
      <c r="C42" s="38" t="s">
        <v>532</v>
      </c>
      <c r="D42" s="38">
        <v>244</v>
      </c>
      <c r="E42" s="219"/>
      <c r="G42" s="151"/>
      <c r="S42" s="380"/>
    </row>
    <row r="43" spans="1:19" s="108" customFormat="1" ht="30.75" customHeight="1">
      <c r="A43" s="198" t="s">
        <v>143</v>
      </c>
      <c r="B43" s="93" t="s">
        <v>142</v>
      </c>
      <c r="C43" s="98"/>
      <c r="D43" s="101"/>
      <c r="E43" s="221">
        <f>E44</f>
        <v>50.5</v>
      </c>
      <c r="G43" s="154"/>
      <c r="O43" s="188"/>
      <c r="S43" s="384"/>
    </row>
    <row r="44" spans="1:19" s="26" customFormat="1" ht="25.5">
      <c r="A44" s="23" t="s">
        <v>489</v>
      </c>
      <c r="B44" s="20" t="s">
        <v>142</v>
      </c>
      <c r="C44" s="63" t="s">
        <v>428</v>
      </c>
      <c r="D44" s="63"/>
      <c r="E44" s="215">
        <f>E45</f>
        <v>50.5</v>
      </c>
      <c r="G44" s="153"/>
      <c r="O44" s="65"/>
      <c r="S44" s="382"/>
    </row>
    <row r="45" spans="1:19" s="26" customFormat="1" ht="12.75">
      <c r="A45" s="25" t="s">
        <v>456</v>
      </c>
      <c r="B45" s="20" t="s">
        <v>142</v>
      </c>
      <c r="C45" s="64" t="s">
        <v>423</v>
      </c>
      <c r="D45" s="64"/>
      <c r="E45" s="215">
        <f>E46</f>
        <v>50.5</v>
      </c>
      <c r="G45" s="153"/>
      <c r="O45" s="65"/>
      <c r="S45" s="382"/>
    </row>
    <row r="46" spans="1:19" s="29" customFormat="1" ht="25.5">
      <c r="A46" s="34" t="s">
        <v>144</v>
      </c>
      <c r="B46" s="28" t="s">
        <v>142</v>
      </c>
      <c r="C46" s="38" t="s">
        <v>141</v>
      </c>
      <c r="D46" s="38"/>
      <c r="E46" s="219">
        <f>E47</f>
        <v>50.5</v>
      </c>
      <c r="G46" s="151"/>
      <c r="S46" s="380"/>
    </row>
    <row r="47" spans="1:19" s="29" customFormat="1" ht="15" customHeight="1">
      <c r="A47" s="192" t="s">
        <v>145</v>
      </c>
      <c r="B47" s="28" t="s">
        <v>142</v>
      </c>
      <c r="C47" s="38" t="s">
        <v>141</v>
      </c>
      <c r="D47" s="38">
        <v>540</v>
      </c>
      <c r="E47" s="219">
        <v>50.5</v>
      </c>
      <c r="G47" s="151"/>
      <c r="S47" s="380"/>
    </row>
    <row r="48" spans="1:19" s="108" customFormat="1" ht="15">
      <c r="A48" s="110" t="s">
        <v>496</v>
      </c>
      <c r="B48" s="93" t="s">
        <v>455</v>
      </c>
      <c r="C48" s="98"/>
      <c r="D48" s="101"/>
      <c r="E48" s="221">
        <f>E49</f>
        <v>400</v>
      </c>
      <c r="G48" s="154"/>
      <c r="O48" s="188"/>
      <c r="S48" s="384"/>
    </row>
    <row r="49" spans="1:19" s="26" customFormat="1" ht="25.5">
      <c r="A49" s="23" t="s">
        <v>489</v>
      </c>
      <c r="B49" s="20" t="s">
        <v>455</v>
      </c>
      <c r="C49" s="63" t="s">
        <v>376</v>
      </c>
      <c r="D49" s="63"/>
      <c r="E49" s="215">
        <f>E50</f>
        <v>400</v>
      </c>
      <c r="G49" s="153"/>
      <c r="O49" s="65"/>
      <c r="S49" s="382"/>
    </row>
    <row r="50" spans="1:19" s="26" customFormat="1" ht="12.75">
      <c r="A50" s="25" t="s">
        <v>456</v>
      </c>
      <c r="B50" s="20" t="s">
        <v>455</v>
      </c>
      <c r="C50" s="64" t="s">
        <v>452</v>
      </c>
      <c r="D50" s="64"/>
      <c r="E50" s="215">
        <f>E51</f>
        <v>400</v>
      </c>
      <c r="G50" s="153"/>
      <c r="O50" s="65"/>
      <c r="S50" s="382"/>
    </row>
    <row r="51" spans="1:19" s="29" customFormat="1" ht="38.25">
      <c r="A51" s="34" t="s">
        <v>534</v>
      </c>
      <c r="B51" s="28" t="s">
        <v>455</v>
      </c>
      <c r="C51" s="38" t="s">
        <v>454</v>
      </c>
      <c r="D51" s="38"/>
      <c r="E51" s="219">
        <f>E52</f>
        <v>400</v>
      </c>
      <c r="G51" s="151"/>
      <c r="S51" s="380"/>
    </row>
    <row r="52" spans="1:19" s="29" customFormat="1" ht="12.75">
      <c r="A52" s="34" t="s">
        <v>491</v>
      </c>
      <c r="B52" s="28" t="s">
        <v>455</v>
      </c>
      <c r="C52" s="38" t="s">
        <v>454</v>
      </c>
      <c r="D52" s="38">
        <v>870</v>
      </c>
      <c r="E52" s="219">
        <v>400</v>
      </c>
      <c r="G52" s="151"/>
      <c r="S52" s="380"/>
    </row>
    <row r="53" spans="1:19" s="113" customFormat="1" ht="15">
      <c r="A53" s="91" t="s">
        <v>420</v>
      </c>
      <c r="B53" s="93" t="s">
        <v>418</v>
      </c>
      <c r="C53" s="92"/>
      <c r="D53" s="92"/>
      <c r="E53" s="216">
        <f>E54+E71</f>
        <v>11230.24</v>
      </c>
      <c r="G53" s="152"/>
      <c r="S53" s="386"/>
    </row>
    <row r="54" spans="1:19" s="62" customFormat="1" ht="25.5">
      <c r="A54" s="23" t="s">
        <v>489</v>
      </c>
      <c r="B54" s="68" t="s">
        <v>418</v>
      </c>
      <c r="C54" s="42" t="s">
        <v>376</v>
      </c>
      <c r="D54" s="42"/>
      <c r="E54" s="218">
        <f>E55</f>
        <v>10215.05</v>
      </c>
      <c r="G54" s="156"/>
      <c r="O54" s="18"/>
      <c r="S54" s="387"/>
    </row>
    <row r="55" spans="1:19" s="62" customFormat="1" ht="12.75">
      <c r="A55" s="25" t="s">
        <v>456</v>
      </c>
      <c r="B55" s="68" t="s">
        <v>418</v>
      </c>
      <c r="C55" s="21" t="s">
        <v>452</v>
      </c>
      <c r="D55" s="21"/>
      <c r="E55" s="215">
        <f>E56+E61+E63+E65+E67+E69</f>
        <v>10215.05</v>
      </c>
      <c r="G55" s="156"/>
      <c r="O55" s="18"/>
      <c r="S55" s="387"/>
    </row>
    <row r="56" spans="1:19" s="19" customFormat="1" ht="38.25">
      <c r="A56" s="48" t="s">
        <v>492</v>
      </c>
      <c r="B56" s="39" t="s">
        <v>418</v>
      </c>
      <c r="C56" s="38" t="s">
        <v>453</v>
      </c>
      <c r="D56" s="38"/>
      <c r="E56" s="219">
        <f>E57+E59+E60+E58</f>
        <v>8676.849999999999</v>
      </c>
      <c r="G56" s="149"/>
      <c r="S56" s="170"/>
    </row>
    <row r="57" spans="1:19" s="67" customFormat="1" ht="18" customHeight="1">
      <c r="A57" s="192" t="s">
        <v>122</v>
      </c>
      <c r="B57" s="39" t="s">
        <v>418</v>
      </c>
      <c r="C57" s="38" t="s">
        <v>453</v>
      </c>
      <c r="D57" s="38">
        <v>110</v>
      </c>
      <c r="E57" s="219">
        <f>4171.46+1259.79+8.4+577.7+1100</f>
        <v>7117.349999999999</v>
      </c>
      <c r="G57" s="157"/>
      <c r="S57" s="203"/>
    </row>
    <row r="58" spans="1:19" s="26" customFormat="1" ht="22.5" customHeight="1" hidden="1">
      <c r="A58" s="34" t="s">
        <v>493</v>
      </c>
      <c r="B58" s="39" t="s">
        <v>418</v>
      </c>
      <c r="C58" s="38" t="s">
        <v>453</v>
      </c>
      <c r="D58" s="38">
        <v>112</v>
      </c>
      <c r="E58" s="219"/>
      <c r="G58" s="153"/>
      <c r="O58" s="65"/>
      <c r="S58" s="382"/>
    </row>
    <row r="59" spans="1:19" s="29" customFormat="1" ht="26.25" customHeight="1">
      <c r="A59" s="31" t="s">
        <v>119</v>
      </c>
      <c r="B59" s="39" t="s">
        <v>418</v>
      </c>
      <c r="C59" s="38" t="s">
        <v>453</v>
      </c>
      <c r="D59" s="38">
        <v>240</v>
      </c>
      <c r="E59" s="219">
        <f>50.3+18.1+557.9+200+483.2-3+230</f>
        <v>1536.5</v>
      </c>
      <c r="G59" s="151"/>
      <c r="S59" s="380"/>
    </row>
    <row r="60" spans="1:19" s="29" customFormat="1" ht="15" customHeight="1">
      <c r="A60" s="192" t="s">
        <v>123</v>
      </c>
      <c r="B60" s="39" t="s">
        <v>418</v>
      </c>
      <c r="C60" s="38" t="s">
        <v>453</v>
      </c>
      <c r="D60" s="38">
        <v>850</v>
      </c>
      <c r="E60" s="219">
        <f>20+3</f>
        <v>23</v>
      </c>
      <c r="G60" s="151"/>
      <c r="S60" s="380"/>
    </row>
    <row r="61" spans="1:5" ht="38.25">
      <c r="A61" s="34" t="s">
        <v>494</v>
      </c>
      <c r="B61" s="28" t="s">
        <v>418</v>
      </c>
      <c r="C61" s="38" t="s">
        <v>537</v>
      </c>
      <c r="D61" s="38"/>
      <c r="E61" s="219">
        <f>E62</f>
        <v>563</v>
      </c>
    </row>
    <row r="62" spans="1:5" ht="29.25" customHeight="1">
      <c r="A62" s="31" t="s">
        <v>119</v>
      </c>
      <c r="B62" s="28" t="s">
        <v>418</v>
      </c>
      <c r="C62" s="38" t="s">
        <v>537</v>
      </c>
      <c r="D62" s="38">
        <v>240</v>
      </c>
      <c r="E62" s="219">
        <f>160+203+300-100</f>
        <v>563</v>
      </c>
    </row>
    <row r="63" spans="1:19" s="19" customFormat="1" ht="25.5">
      <c r="A63" s="34" t="s">
        <v>495</v>
      </c>
      <c r="B63" s="28" t="s">
        <v>418</v>
      </c>
      <c r="C63" s="38" t="s">
        <v>538</v>
      </c>
      <c r="D63" s="38"/>
      <c r="E63" s="219">
        <f>E64</f>
        <v>960</v>
      </c>
      <c r="G63" s="149"/>
      <c r="S63" s="170"/>
    </row>
    <row r="64" spans="1:19" s="19" customFormat="1" ht="26.25" customHeight="1">
      <c r="A64" s="31" t="s">
        <v>119</v>
      </c>
      <c r="B64" s="28" t="s">
        <v>418</v>
      </c>
      <c r="C64" s="38" t="s">
        <v>538</v>
      </c>
      <c r="D64" s="38">
        <v>240</v>
      </c>
      <c r="E64" s="219">
        <f>500+400-200+260</f>
        <v>960</v>
      </c>
      <c r="G64" s="149"/>
      <c r="S64" s="170"/>
    </row>
    <row r="65" spans="1:5" ht="38.25">
      <c r="A65" s="34" t="s">
        <v>490</v>
      </c>
      <c r="B65" s="69" t="s">
        <v>418</v>
      </c>
      <c r="C65" s="38" t="s">
        <v>539</v>
      </c>
      <c r="D65" s="38"/>
      <c r="E65" s="219">
        <f>E66</f>
        <v>15.2</v>
      </c>
    </row>
    <row r="66" spans="1:5" ht="15.75" customHeight="1">
      <c r="A66" s="192" t="s">
        <v>123</v>
      </c>
      <c r="B66" s="69" t="s">
        <v>418</v>
      </c>
      <c r="C66" s="38" t="s">
        <v>539</v>
      </c>
      <c r="D66" s="38">
        <v>850</v>
      </c>
      <c r="E66" s="219">
        <v>15.2</v>
      </c>
    </row>
    <row r="67" spans="1:7" ht="25.5" hidden="1">
      <c r="A67" s="41" t="s">
        <v>65</v>
      </c>
      <c r="B67" s="28" t="s">
        <v>418</v>
      </c>
      <c r="C67" s="38" t="s">
        <v>51</v>
      </c>
      <c r="D67" s="38"/>
      <c r="E67" s="219">
        <f>E68</f>
        <v>0</v>
      </c>
      <c r="G67" s="18"/>
    </row>
    <row r="68" spans="1:19" s="19" customFormat="1" ht="25.5" hidden="1">
      <c r="A68" s="34" t="s">
        <v>414</v>
      </c>
      <c r="B68" s="28" t="s">
        <v>418</v>
      </c>
      <c r="C68" s="38" t="s">
        <v>51</v>
      </c>
      <c r="D68" s="38">
        <v>244</v>
      </c>
      <c r="E68" s="219"/>
      <c r="S68" s="170"/>
    </row>
    <row r="69" spans="1:19" s="19" customFormat="1" ht="25.5" hidden="1">
      <c r="A69" s="34" t="s">
        <v>67</v>
      </c>
      <c r="B69" s="28" t="s">
        <v>418</v>
      </c>
      <c r="C69" s="38" t="s">
        <v>66</v>
      </c>
      <c r="D69" s="38"/>
      <c r="E69" s="219">
        <f>E70</f>
        <v>0</v>
      </c>
      <c r="S69" s="170"/>
    </row>
    <row r="70" spans="1:19" s="19" customFormat="1" ht="25.5" hidden="1">
      <c r="A70" s="34" t="s">
        <v>414</v>
      </c>
      <c r="B70" s="28" t="s">
        <v>418</v>
      </c>
      <c r="C70" s="38" t="s">
        <v>66</v>
      </c>
      <c r="D70" s="38">
        <v>244</v>
      </c>
      <c r="E70" s="219"/>
      <c r="S70" s="170"/>
    </row>
    <row r="71" spans="1:19" s="29" customFormat="1" ht="38.25">
      <c r="A71" s="23" t="s">
        <v>507</v>
      </c>
      <c r="B71" s="20" t="s">
        <v>418</v>
      </c>
      <c r="C71" s="21" t="s">
        <v>378</v>
      </c>
      <c r="D71" s="21"/>
      <c r="E71" s="215">
        <f>E72</f>
        <v>1015.19</v>
      </c>
      <c r="G71" s="151"/>
      <c r="S71" s="342"/>
    </row>
    <row r="72" spans="1:19" s="26" customFormat="1" ht="63.75">
      <c r="A72" s="25" t="s">
        <v>508</v>
      </c>
      <c r="B72" s="20" t="s">
        <v>418</v>
      </c>
      <c r="C72" s="21" t="s">
        <v>385</v>
      </c>
      <c r="D72" s="21"/>
      <c r="E72" s="215">
        <f>E73+E76</f>
        <v>1015.19</v>
      </c>
      <c r="G72" s="153"/>
      <c r="O72" s="65"/>
      <c r="S72" s="343"/>
    </row>
    <row r="73" spans="1:19" s="29" customFormat="1" ht="78.75" customHeight="1">
      <c r="A73" s="31" t="s">
        <v>512</v>
      </c>
      <c r="B73" s="28" t="s">
        <v>418</v>
      </c>
      <c r="C73" s="1" t="s">
        <v>511</v>
      </c>
      <c r="D73" s="1"/>
      <c r="E73" s="220">
        <f>E74+E75</f>
        <v>502.09999999999997</v>
      </c>
      <c r="G73" s="151"/>
      <c r="S73" s="342"/>
    </row>
    <row r="74" spans="1:19" s="29" customFormat="1" ht="25.5">
      <c r="A74" s="41" t="s">
        <v>120</v>
      </c>
      <c r="B74" s="28" t="s">
        <v>418</v>
      </c>
      <c r="C74" s="1" t="s">
        <v>511</v>
      </c>
      <c r="D74" s="1" t="s">
        <v>121</v>
      </c>
      <c r="E74" s="220">
        <v>477.4</v>
      </c>
      <c r="G74" s="151"/>
      <c r="S74" s="342"/>
    </row>
    <row r="75" spans="1:19" s="29" customFormat="1" ht="28.5" customHeight="1">
      <c r="A75" s="31" t="s">
        <v>119</v>
      </c>
      <c r="B75" s="28" t="s">
        <v>418</v>
      </c>
      <c r="C75" s="1" t="s">
        <v>511</v>
      </c>
      <c r="D75" s="38">
        <v>240</v>
      </c>
      <c r="E75" s="220">
        <v>24.7</v>
      </c>
      <c r="G75" s="151"/>
      <c r="S75" s="342"/>
    </row>
    <row r="76" spans="1:19" s="29" customFormat="1" ht="102">
      <c r="A76" s="31" t="s">
        <v>509</v>
      </c>
      <c r="B76" s="28" t="s">
        <v>418</v>
      </c>
      <c r="C76" s="1" t="s">
        <v>510</v>
      </c>
      <c r="D76" s="1"/>
      <c r="E76" s="220">
        <f>E77+E78</f>
        <v>513.09</v>
      </c>
      <c r="G76" s="151"/>
      <c r="S76" s="342"/>
    </row>
    <row r="77" spans="1:19" s="29" customFormat="1" ht="18.75" customHeight="1">
      <c r="A77" s="41" t="s">
        <v>120</v>
      </c>
      <c r="B77" s="28" t="s">
        <v>418</v>
      </c>
      <c r="C77" s="1" t="s">
        <v>510</v>
      </c>
      <c r="D77" s="1" t="s">
        <v>121</v>
      </c>
      <c r="E77" s="220">
        <v>502.82917</v>
      </c>
      <c r="G77" s="151"/>
      <c r="S77" s="342"/>
    </row>
    <row r="78" spans="1:19" s="29" customFormat="1" ht="28.5" customHeight="1">
      <c r="A78" s="31" t="s">
        <v>119</v>
      </c>
      <c r="B78" s="28" t="s">
        <v>418</v>
      </c>
      <c r="C78" s="1" t="s">
        <v>510</v>
      </c>
      <c r="D78" s="38">
        <v>240</v>
      </c>
      <c r="E78" s="220">
        <v>10.26083</v>
      </c>
      <c r="G78" s="151"/>
      <c r="S78" s="342"/>
    </row>
    <row r="79" spans="1:19" s="95" customFormat="1" ht="15">
      <c r="A79" s="91" t="s">
        <v>560</v>
      </c>
      <c r="B79" s="94" t="s">
        <v>503</v>
      </c>
      <c r="C79" s="92"/>
      <c r="D79" s="92"/>
      <c r="E79" s="216">
        <f>E80</f>
        <v>459.8</v>
      </c>
      <c r="G79" s="158"/>
      <c r="O79" s="104"/>
      <c r="Q79" s="197"/>
      <c r="S79" s="388"/>
    </row>
    <row r="80" spans="1:19" s="104" customFormat="1" ht="15">
      <c r="A80" s="91" t="s">
        <v>504</v>
      </c>
      <c r="B80" s="94" t="s">
        <v>505</v>
      </c>
      <c r="C80" s="92"/>
      <c r="D80" s="92"/>
      <c r="E80" s="216">
        <f>E81</f>
        <v>459.8</v>
      </c>
      <c r="G80" s="150"/>
      <c r="S80" s="379"/>
    </row>
    <row r="81" spans="1:19" s="62" customFormat="1" ht="25.5">
      <c r="A81" s="23" t="s">
        <v>489</v>
      </c>
      <c r="B81" s="68" t="s">
        <v>505</v>
      </c>
      <c r="C81" s="42" t="s">
        <v>376</v>
      </c>
      <c r="D81" s="42"/>
      <c r="E81" s="218">
        <f>E82</f>
        <v>459.8</v>
      </c>
      <c r="G81" s="156"/>
      <c r="O81" s="18"/>
      <c r="S81" s="387"/>
    </row>
    <row r="82" spans="1:19" s="62" customFormat="1" ht="12.75">
      <c r="A82" s="25" t="s">
        <v>456</v>
      </c>
      <c r="B82" s="68" t="s">
        <v>505</v>
      </c>
      <c r="C82" s="21" t="s">
        <v>452</v>
      </c>
      <c r="D82" s="21"/>
      <c r="E82" s="215">
        <f>E83</f>
        <v>459.8</v>
      </c>
      <c r="G82" s="156"/>
      <c r="O82" s="115"/>
      <c r="S82" s="387"/>
    </row>
    <row r="83" spans="1:19" s="19" customFormat="1" ht="30" customHeight="1">
      <c r="A83" s="48" t="s">
        <v>46</v>
      </c>
      <c r="B83" s="39" t="s">
        <v>505</v>
      </c>
      <c r="C83" s="38" t="s">
        <v>561</v>
      </c>
      <c r="D83" s="38"/>
      <c r="E83" s="219">
        <f>E84+E85+E86</f>
        <v>459.8</v>
      </c>
      <c r="G83" s="149"/>
      <c r="S83" s="170"/>
    </row>
    <row r="84" spans="1:19" s="67" customFormat="1" ht="25.5">
      <c r="A84" s="41" t="s">
        <v>120</v>
      </c>
      <c r="B84" s="39" t="s">
        <v>505</v>
      </c>
      <c r="C84" s="38" t="s">
        <v>561</v>
      </c>
      <c r="D84" s="38">
        <v>120</v>
      </c>
      <c r="E84" s="219">
        <f>370.557+111.2+11.147-51.104+7.4065</f>
        <v>449.2065</v>
      </c>
      <c r="G84" s="157"/>
      <c r="S84" s="203"/>
    </row>
    <row r="85" spans="1:19" s="26" customFormat="1" ht="25.5" hidden="1">
      <c r="A85" s="34" t="s">
        <v>493</v>
      </c>
      <c r="B85" s="39" t="s">
        <v>505</v>
      </c>
      <c r="C85" s="38" t="s">
        <v>561</v>
      </c>
      <c r="D85" s="38">
        <v>122</v>
      </c>
      <c r="E85" s="219"/>
      <c r="G85" s="153"/>
      <c r="O85" s="65"/>
      <c r="S85" s="382"/>
    </row>
    <row r="86" spans="1:19" s="29" customFormat="1" ht="30" customHeight="1">
      <c r="A86" s="31" t="s">
        <v>119</v>
      </c>
      <c r="B86" s="39" t="s">
        <v>505</v>
      </c>
      <c r="C86" s="38" t="s">
        <v>561</v>
      </c>
      <c r="D86" s="38">
        <v>240</v>
      </c>
      <c r="E86" s="219">
        <f>4.5+3+0.5+5+5-7.4065</f>
        <v>10.593499999999999</v>
      </c>
      <c r="G86" s="151"/>
      <c r="S86" s="380"/>
    </row>
    <row r="87" spans="1:19" s="95" customFormat="1" ht="28.5">
      <c r="A87" s="91" t="s">
        <v>466</v>
      </c>
      <c r="B87" s="94" t="s">
        <v>465</v>
      </c>
      <c r="C87" s="92"/>
      <c r="D87" s="92"/>
      <c r="E87" s="216">
        <f>E88+E93+E98</f>
        <v>453.49</v>
      </c>
      <c r="G87" s="158"/>
      <c r="O87" s="104"/>
      <c r="S87" s="388"/>
    </row>
    <row r="88" spans="1:19" s="104" customFormat="1" ht="42.75">
      <c r="A88" s="91" t="s">
        <v>467</v>
      </c>
      <c r="B88" s="94" t="s">
        <v>446</v>
      </c>
      <c r="C88" s="92"/>
      <c r="D88" s="92"/>
      <c r="E88" s="216">
        <f>E89</f>
        <v>453.49</v>
      </c>
      <c r="G88" s="150"/>
      <c r="S88" s="379"/>
    </row>
    <row r="89" spans="1:19" s="29" customFormat="1" ht="25.5">
      <c r="A89" s="23" t="s">
        <v>540</v>
      </c>
      <c r="B89" s="68" t="s">
        <v>446</v>
      </c>
      <c r="C89" s="21" t="s">
        <v>378</v>
      </c>
      <c r="D89" s="21"/>
      <c r="E89" s="215">
        <f>E90</f>
        <v>453.49</v>
      </c>
      <c r="G89" s="151"/>
      <c r="S89" s="380"/>
    </row>
    <row r="90" spans="1:19" s="26" customFormat="1" ht="51">
      <c r="A90" s="25" t="s">
        <v>541</v>
      </c>
      <c r="B90" s="68" t="s">
        <v>446</v>
      </c>
      <c r="C90" s="21" t="s">
        <v>383</v>
      </c>
      <c r="D90" s="21"/>
      <c r="E90" s="215">
        <f>E91</f>
        <v>453.49</v>
      </c>
      <c r="G90" s="153"/>
      <c r="O90" s="65"/>
      <c r="S90" s="382"/>
    </row>
    <row r="91" spans="1:19" s="29" customFormat="1" ht="66" customHeight="1">
      <c r="A91" s="31" t="s">
        <v>543</v>
      </c>
      <c r="B91" s="69" t="s">
        <v>446</v>
      </c>
      <c r="C91" s="1" t="s">
        <v>542</v>
      </c>
      <c r="D91" s="1"/>
      <c r="E91" s="220">
        <f>E92</f>
        <v>453.49</v>
      </c>
      <c r="G91" s="151"/>
      <c r="S91" s="380"/>
    </row>
    <row r="92" spans="1:19" s="29" customFormat="1" ht="26.25" customHeight="1">
      <c r="A92" s="31" t="s">
        <v>119</v>
      </c>
      <c r="B92" s="69" t="s">
        <v>446</v>
      </c>
      <c r="C92" s="1" t="s">
        <v>542</v>
      </c>
      <c r="D92" s="38">
        <v>240</v>
      </c>
      <c r="E92" s="220">
        <f>50.62+40+20+300-100+142.87</f>
        <v>453.49</v>
      </c>
      <c r="G92" s="151"/>
      <c r="S92" s="380"/>
    </row>
    <row r="93" spans="1:19" s="102" customFormat="1" ht="15">
      <c r="A93" s="99" t="s">
        <v>482</v>
      </c>
      <c r="B93" s="98" t="s">
        <v>483</v>
      </c>
      <c r="C93" s="100"/>
      <c r="D93" s="101"/>
      <c r="E93" s="222">
        <f>E94</f>
        <v>0</v>
      </c>
      <c r="G93" s="159"/>
      <c r="O93" s="105"/>
      <c r="S93" s="389"/>
    </row>
    <row r="94" spans="1:19" s="29" customFormat="1" ht="25.5">
      <c r="A94" s="23" t="s">
        <v>540</v>
      </c>
      <c r="B94" s="68" t="s">
        <v>483</v>
      </c>
      <c r="C94" s="21" t="s">
        <v>378</v>
      </c>
      <c r="D94" s="21"/>
      <c r="E94" s="215">
        <f>E96</f>
        <v>0</v>
      </c>
      <c r="G94" s="151"/>
      <c r="S94" s="380"/>
    </row>
    <row r="95" spans="1:19" s="29" customFormat="1" ht="38.25">
      <c r="A95" s="23" t="s">
        <v>33</v>
      </c>
      <c r="B95" s="123" t="s">
        <v>483</v>
      </c>
      <c r="C95" s="124" t="s">
        <v>384</v>
      </c>
      <c r="D95" s="21"/>
      <c r="E95" s="215">
        <f>E96</f>
        <v>0</v>
      </c>
      <c r="G95" s="151"/>
      <c r="S95" s="380"/>
    </row>
    <row r="96" spans="1:5" ht="51">
      <c r="A96" s="54" t="s">
        <v>544</v>
      </c>
      <c r="B96" s="47" t="s">
        <v>483</v>
      </c>
      <c r="C96" s="45" t="s">
        <v>545</v>
      </c>
      <c r="D96" s="57"/>
      <c r="E96" s="223">
        <f>E97</f>
        <v>0</v>
      </c>
    </row>
    <row r="97" spans="1:5" ht="25.5" customHeight="1">
      <c r="A97" s="31" t="s">
        <v>119</v>
      </c>
      <c r="B97" s="47" t="s">
        <v>483</v>
      </c>
      <c r="C97" s="45" t="s">
        <v>545</v>
      </c>
      <c r="D97" s="38">
        <v>240</v>
      </c>
      <c r="E97" s="223">
        <f>183+84+86+82-292.13-142.87</f>
        <v>0</v>
      </c>
    </row>
    <row r="98" spans="1:19" s="95" customFormat="1" ht="27.75" hidden="1">
      <c r="A98" s="97" t="s">
        <v>480</v>
      </c>
      <c r="B98" s="98" t="s">
        <v>481</v>
      </c>
      <c r="C98" s="92"/>
      <c r="D98" s="92"/>
      <c r="E98" s="216">
        <f>E99</f>
        <v>0</v>
      </c>
      <c r="G98" s="158"/>
      <c r="O98" s="104"/>
      <c r="S98" s="388"/>
    </row>
    <row r="99" spans="1:19" s="29" customFormat="1" ht="25.5" hidden="1">
      <c r="A99" s="23" t="s">
        <v>540</v>
      </c>
      <c r="B99" s="68" t="s">
        <v>481</v>
      </c>
      <c r="C99" s="21" t="s">
        <v>378</v>
      </c>
      <c r="D99" s="21"/>
      <c r="E99" s="215">
        <f>E100</f>
        <v>0</v>
      </c>
      <c r="G99" s="151"/>
      <c r="S99" s="380"/>
    </row>
    <row r="100" spans="1:19" s="26" customFormat="1" ht="39" hidden="1">
      <c r="A100" s="49" t="s">
        <v>546</v>
      </c>
      <c r="B100" s="50" t="s">
        <v>481</v>
      </c>
      <c r="C100" s="59" t="s">
        <v>382</v>
      </c>
      <c r="D100" s="58"/>
      <c r="E100" s="224">
        <f>E101</f>
        <v>0</v>
      </c>
      <c r="G100" s="153"/>
      <c r="O100" s="65"/>
      <c r="S100" s="382"/>
    </row>
    <row r="101" spans="1:19" s="65" customFormat="1" ht="51.75" hidden="1">
      <c r="A101" s="54" t="s">
        <v>104</v>
      </c>
      <c r="B101" s="47" t="s">
        <v>481</v>
      </c>
      <c r="C101" s="51" t="s">
        <v>547</v>
      </c>
      <c r="D101" s="58"/>
      <c r="E101" s="223">
        <f>E102</f>
        <v>0</v>
      </c>
      <c r="G101" s="160"/>
      <c r="S101" s="390"/>
    </row>
    <row r="102" spans="1:19" s="65" customFormat="1" ht="25.5" hidden="1">
      <c r="A102" s="34" t="s">
        <v>414</v>
      </c>
      <c r="B102" s="47" t="s">
        <v>481</v>
      </c>
      <c r="C102" s="51" t="s">
        <v>547</v>
      </c>
      <c r="D102" s="46">
        <v>244</v>
      </c>
      <c r="E102" s="223">
        <v>0</v>
      </c>
      <c r="G102" s="160"/>
      <c r="S102" s="390"/>
    </row>
    <row r="103" spans="1:19" s="95" customFormat="1" ht="15">
      <c r="A103" s="91" t="s">
        <v>469</v>
      </c>
      <c r="B103" s="94" t="s">
        <v>468</v>
      </c>
      <c r="C103" s="92"/>
      <c r="D103" s="92"/>
      <c r="E103" s="216">
        <f>E104+E130</f>
        <v>17160.245</v>
      </c>
      <c r="G103" s="158"/>
      <c r="O103" s="104"/>
      <c r="S103" s="388"/>
    </row>
    <row r="104" spans="1:19" s="104" customFormat="1" ht="15">
      <c r="A104" s="99" t="s">
        <v>476</v>
      </c>
      <c r="B104" s="98" t="s">
        <v>477</v>
      </c>
      <c r="C104" s="100"/>
      <c r="D104" s="118"/>
      <c r="E104" s="222">
        <f>E105+E123</f>
        <v>16815.245</v>
      </c>
      <c r="G104" s="150"/>
      <c r="S104" s="379"/>
    </row>
    <row r="105" spans="1:18" ht="25.5">
      <c r="A105" s="49" t="s">
        <v>548</v>
      </c>
      <c r="B105" s="50" t="s">
        <v>477</v>
      </c>
      <c r="C105" s="53" t="s">
        <v>550</v>
      </c>
      <c r="D105" s="56"/>
      <c r="E105" s="224">
        <f>E106+E115</f>
        <v>6351.15</v>
      </c>
      <c r="R105" s="191"/>
    </row>
    <row r="106" spans="1:19" s="62" customFormat="1" ht="42" customHeight="1">
      <c r="A106" s="49" t="s">
        <v>549</v>
      </c>
      <c r="B106" s="50" t="s">
        <v>477</v>
      </c>
      <c r="C106" s="53" t="s">
        <v>551</v>
      </c>
      <c r="D106" s="55"/>
      <c r="E106" s="224">
        <f>E107+E111+E113+E109</f>
        <v>5123.8</v>
      </c>
      <c r="G106" s="156"/>
      <c r="O106" s="18"/>
      <c r="S106" s="387"/>
    </row>
    <row r="107" spans="1:5" ht="63.75">
      <c r="A107" s="54" t="s">
        <v>552</v>
      </c>
      <c r="B107" s="47" t="s">
        <v>477</v>
      </c>
      <c r="C107" s="45" t="s">
        <v>553</v>
      </c>
      <c r="D107" s="56"/>
      <c r="E107" s="223">
        <f>E108</f>
        <v>2101</v>
      </c>
    </row>
    <row r="108" spans="1:19" s="26" customFormat="1" ht="30" customHeight="1">
      <c r="A108" s="31" t="s">
        <v>119</v>
      </c>
      <c r="B108" s="47" t="s">
        <v>477</v>
      </c>
      <c r="C108" s="45" t="s">
        <v>553</v>
      </c>
      <c r="D108" s="46">
        <v>240</v>
      </c>
      <c r="E108" s="223">
        <f>2000-253.2+354.2</f>
        <v>2101</v>
      </c>
      <c r="G108" s="153"/>
      <c r="O108" s="65"/>
      <c r="S108" s="382"/>
    </row>
    <row r="109" spans="1:19" s="29" customFormat="1" ht="63.75">
      <c r="A109" s="44" t="s">
        <v>136</v>
      </c>
      <c r="B109" s="69" t="s">
        <v>477</v>
      </c>
      <c r="C109" s="45" t="s">
        <v>117</v>
      </c>
      <c r="D109" s="46"/>
      <c r="E109" s="223">
        <f>E110</f>
        <v>1262.2</v>
      </c>
      <c r="S109" s="380"/>
    </row>
    <row r="110" spans="1:19" s="29" customFormat="1" ht="30" customHeight="1">
      <c r="A110" s="31" t="s">
        <v>119</v>
      </c>
      <c r="B110" s="69" t="s">
        <v>477</v>
      </c>
      <c r="C110" s="45" t="s">
        <v>117</v>
      </c>
      <c r="D110" s="38">
        <v>240</v>
      </c>
      <c r="E110" s="223">
        <v>1262.2</v>
      </c>
      <c r="S110" s="380"/>
    </row>
    <row r="111" spans="1:5" ht="25.5">
      <c r="A111" s="54" t="s">
        <v>77</v>
      </c>
      <c r="B111" s="47" t="s">
        <v>477</v>
      </c>
      <c r="C111" s="45" t="s">
        <v>76</v>
      </c>
      <c r="D111" s="56"/>
      <c r="E111" s="223">
        <f>E112</f>
        <v>1408.5</v>
      </c>
    </row>
    <row r="112" spans="1:19" s="26" customFormat="1" ht="25.5">
      <c r="A112" s="34" t="s">
        <v>414</v>
      </c>
      <c r="B112" s="47" t="s">
        <v>477</v>
      </c>
      <c r="C112" s="45" t="s">
        <v>76</v>
      </c>
      <c r="D112" s="46">
        <v>244</v>
      </c>
      <c r="E112" s="223">
        <v>1408.5</v>
      </c>
      <c r="G112" s="153"/>
      <c r="O112" s="65"/>
      <c r="S112" s="382"/>
    </row>
    <row r="113" spans="1:5" ht="12.75">
      <c r="A113" s="54" t="s">
        <v>353</v>
      </c>
      <c r="B113" s="47" t="s">
        <v>477</v>
      </c>
      <c r="C113" s="45" t="s">
        <v>76</v>
      </c>
      <c r="D113" s="56"/>
      <c r="E113" s="223">
        <f>E114</f>
        <v>352.1</v>
      </c>
    </row>
    <row r="114" spans="1:19" s="26" customFormat="1" ht="25.5">
      <c r="A114" s="34" t="s">
        <v>414</v>
      </c>
      <c r="B114" s="47" t="s">
        <v>477</v>
      </c>
      <c r="C114" s="45" t="s">
        <v>352</v>
      </c>
      <c r="D114" s="46">
        <v>244</v>
      </c>
      <c r="E114" s="223">
        <v>352.1</v>
      </c>
      <c r="G114" s="153"/>
      <c r="O114" s="65"/>
      <c r="S114" s="382"/>
    </row>
    <row r="115" spans="1:5" ht="18" customHeight="1">
      <c r="A115" s="49" t="s">
        <v>548</v>
      </c>
      <c r="B115" s="50" t="s">
        <v>477</v>
      </c>
      <c r="C115" s="53" t="s">
        <v>550</v>
      </c>
      <c r="D115" s="56"/>
      <c r="E115" s="224">
        <f>E116</f>
        <v>1227.35</v>
      </c>
    </row>
    <row r="116" spans="1:19" s="66" customFormat="1" ht="63.75">
      <c r="A116" s="49" t="s">
        <v>554</v>
      </c>
      <c r="B116" s="50" t="s">
        <v>477</v>
      </c>
      <c r="C116" s="53" t="s">
        <v>30</v>
      </c>
      <c r="D116" s="58"/>
      <c r="E116" s="224">
        <f>E117+E121</f>
        <v>1227.35</v>
      </c>
      <c r="G116" s="155"/>
      <c r="O116" s="29"/>
      <c r="S116" s="385"/>
    </row>
    <row r="117" spans="1:5" ht="89.25">
      <c r="A117" s="54" t="s">
        <v>54</v>
      </c>
      <c r="B117" s="47" t="s">
        <v>477</v>
      </c>
      <c r="C117" s="45" t="s">
        <v>555</v>
      </c>
      <c r="D117" s="56"/>
      <c r="E117" s="223">
        <f>E118</f>
        <v>677.3499999999999</v>
      </c>
    </row>
    <row r="118" spans="1:5" ht="28.5" customHeight="1">
      <c r="A118" s="31" t="s">
        <v>119</v>
      </c>
      <c r="B118" s="47" t="s">
        <v>477</v>
      </c>
      <c r="C118" s="45" t="s">
        <v>555</v>
      </c>
      <c r="D118" s="38">
        <v>240</v>
      </c>
      <c r="E118" s="223">
        <f>600+450+60+200+90-500-200-150+31.55+95.8</f>
        <v>677.3499999999999</v>
      </c>
    </row>
    <row r="119" spans="1:19" s="66" customFormat="1" ht="55.5" customHeight="1" hidden="1">
      <c r="A119" s="54" t="s">
        <v>556</v>
      </c>
      <c r="B119" s="47" t="s">
        <v>477</v>
      </c>
      <c r="C119" s="45" t="s">
        <v>557</v>
      </c>
      <c r="D119" s="56"/>
      <c r="E119" s="223">
        <f>E120</f>
        <v>0</v>
      </c>
      <c r="G119" s="155"/>
      <c r="O119" s="172"/>
      <c r="S119" s="385"/>
    </row>
    <row r="120" spans="1:19" s="66" customFormat="1" ht="26.25" customHeight="1" hidden="1">
      <c r="A120" s="31" t="s">
        <v>119</v>
      </c>
      <c r="B120" s="47" t="s">
        <v>477</v>
      </c>
      <c r="C120" s="45" t="s">
        <v>557</v>
      </c>
      <c r="D120" s="38">
        <v>240</v>
      </c>
      <c r="E120" s="223">
        <f>500+300-200-50-550</f>
        <v>0</v>
      </c>
      <c r="G120" s="155"/>
      <c r="O120" s="29"/>
      <c r="S120" s="385"/>
    </row>
    <row r="121" spans="1:19" s="67" customFormat="1" ht="54.75" customHeight="1">
      <c r="A121" s="376" t="s">
        <v>167</v>
      </c>
      <c r="B121" s="39" t="s">
        <v>477</v>
      </c>
      <c r="C121" s="38" t="s">
        <v>166</v>
      </c>
      <c r="D121" s="38"/>
      <c r="E121" s="219">
        <f>E122</f>
        <v>550</v>
      </c>
      <c r="G121" s="157"/>
      <c r="S121" s="203"/>
    </row>
    <row r="122" spans="1:19" s="67" customFormat="1" ht="18.75" customHeight="1">
      <c r="A122" s="3" t="s">
        <v>128</v>
      </c>
      <c r="B122" s="39" t="s">
        <v>477</v>
      </c>
      <c r="C122" s="38" t="s">
        <v>166</v>
      </c>
      <c r="D122" s="38">
        <v>610</v>
      </c>
      <c r="E122" s="219">
        <v>550</v>
      </c>
      <c r="G122" s="157"/>
      <c r="S122" s="203"/>
    </row>
    <row r="123" spans="1:19" s="29" customFormat="1" ht="18.75" customHeight="1">
      <c r="A123" s="23" t="s">
        <v>489</v>
      </c>
      <c r="B123" s="50" t="s">
        <v>477</v>
      </c>
      <c r="C123" s="53" t="s">
        <v>452</v>
      </c>
      <c r="D123" s="42"/>
      <c r="E123" s="224">
        <f>E124+E126+E128</f>
        <v>10464.095</v>
      </c>
      <c r="S123" s="380"/>
    </row>
    <row r="124" spans="1:19" s="66" customFormat="1" ht="30.75" customHeight="1" hidden="1">
      <c r="A124" s="54" t="s">
        <v>111</v>
      </c>
      <c r="B124" s="47" t="s">
        <v>477</v>
      </c>
      <c r="C124" s="45" t="s">
        <v>110</v>
      </c>
      <c r="D124" s="56"/>
      <c r="E124" s="223">
        <f>E125</f>
        <v>0</v>
      </c>
      <c r="G124" s="155"/>
      <c r="O124" s="172"/>
      <c r="S124" s="385"/>
    </row>
    <row r="125" spans="1:19" s="66" customFormat="1" ht="28.5" customHeight="1" hidden="1">
      <c r="A125" s="31" t="s">
        <v>119</v>
      </c>
      <c r="B125" s="47" t="s">
        <v>477</v>
      </c>
      <c r="C125" s="45" t="s">
        <v>110</v>
      </c>
      <c r="D125" s="38">
        <v>240</v>
      </c>
      <c r="E125" s="223">
        <f>700-200-50-450</f>
        <v>0</v>
      </c>
      <c r="G125" s="155"/>
      <c r="O125" s="29"/>
      <c r="S125" s="385"/>
    </row>
    <row r="126" spans="1:19" s="29" customFormat="1" ht="25.5">
      <c r="A126" s="34" t="s">
        <v>64</v>
      </c>
      <c r="B126" s="47" t="s">
        <v>477</v>
      </c>
      <c r="C126" s="45" t="s">
        <v>63</v>
      </c>
      <c r="D126" s="46"/>
      <c r="E126" s="223">
        <f>E127</f>
        <v>464.095</v>
      </c>
      <c r="S126" s="380"/>
    </row>
    <row r="127" spans="1:19" s="29" customFormat="1" ht="25.5">
      <c r="A127" s="34" t="s">
        <v>414</v>
      </c>
      <c r="B127" s="47" t="s">
        <v>477</v>
      </c>
      <c r="C127" s="45" t="s">
        <v>63</v>
      </c>
      <c r="D127" s="46">
        <v>244</v>
      </c>
      <c r="E127" s="223">
        <v>464.095</v>
      </c>
      <c r="S127" s="380"/>
    </row>
    <row r="128" spans="1:19" s="29" customFormat="1" ht="12.75">
      <c r="A128" s="34" t="s">
        <v>366</v>
      </c>
      <c r="B128" s="69" t="s">
        <v>477</v>
      </c>
      <c r="C128" s="45" t="s">
        <v>356</v>
      </c>
      <c r="D128" s="46"/>
      <c r="E128" s="223">
        <f>E129</f>
        <v>10000</v>
      </c>
      <c r="S128" s="342"/>
    </row>
    <row r="129" spans="1:19" s="29" customFormat="1" ht="25.5">
      <c r="A129" s="34" t="s">
        <v>414</v>
      </c>
      <c r="B129" s="69" t="s">
        <v>477</v>
      </c>
      <c r="C129" s="45" t="s">
        <v>356</v>
      </c>
      <c r="D129" s="46">
        <v>244</v>
      </c>
      <c r="E129" s="223">
        <v>10000</v>
      </c>
      <c r="S129" s="342"/>
    </row>
    <row r="130" spans="1:19" s="95" customFormat="1" ht="15">
      <c r="A130" s="91" t="s">
        <v>409</v>
      </c>
      <c r="B130" s="94" t="s">
        <v>408</v>
      </c>
      <c r="C130" s="92"/>
      <c r="D130" s="92"/>
      <c r="E130" s="216">
        <f>E131+E135</f>
        <v>345</v>
      </c>
      <c r="G130" s="158"/>
      <c r="O130" s="104"/>
      <c r="S130" s="388"/>
    </row>
    <row r="131" spans="1:19" s="29" customFormat="1" ht="25.5">
      <c r="A131" s="23" t="s">
        <v>489</v>
      </c>
      <c r="B131" s="68" t="s">
        <v>408</v>
      </c>
      <c r="C131" s="42" t="s">
        <v>376</v>
      </c>
      <c r="D131" s="42"/>
      <c r="E131" s="218">
        <f>E132</f>
        <v>295</v>
      </c>
      <c r="G131" s="151"/>
      <c r="S131" s="380"/>
    </row>
    <row r="132" spans="1:19" s="26" customFormat="1" ht="12.75">
      <c r="A132" s="25" t="s">
        <v>456</v>
      </c>
      <c r="B132" s="20" t="s">
        <v>408</v>
      </c>
      <c r="C132" s="64" t="s">
        <v>452</v>
      </c>
      <c r="D132" s="64"/>
      <c r="E132" s="215">
        <f>E133</f>
        <v>295</v>
      </c>
      <c r="G132" s="153"/>
      <c r="O132" s="65"/>
      <c r="S132" s="382"/>
    </row>
    <row r="133" spans="1:19" s="29" customFormat="1" ht="12.75">
      <c r="A133" s="31" t="s">
        <v>558</v>
      </c>
      <c r="B133" s="69" t="s">
        <v>408</v>
      </c>
      <c r="C133" s="1" t="s">
        <v>559</v>
      </c>
      <c r="D133" s="1"/>
      <c r="E133" s="220">
        <f>E134</f>
        <v>295</v>
      </c>
      <c r="G133" s="151"/>
      <c r="S133" s="380"/>
    </row>
    <row r="134" spans="1:19" s="29" customFormat="1" ht="27.75" customHeight="1">
      <c r="A134" s="31" t="s">
        <v>119</v>
      </c>
      <c r="B134" s="69" t="s">
        <v>408</v>
      </c>
      <c r="C134" s="1" t="s">
        <v>559</v>
      </c>
      <c r="D134" s="38">
        <v>240</v>
      </c>
      <c r="E134" s="220">
        <f>600+195-500</f>
        <v>295</v>
      </c>
      <c r="G134" s="151"/>
      <c r="S134" s="380"/>
    </row>
    <row r="135" spans="1:19" s="26" customFormat="1" ht="38.25">
      <c r="A135" s="25" t="s">
        <v>147</v>
      </c>
      <c r="B135" s="20" t="s">
        <v>408</v>
      </c>
      <c r="C135" s="64" t="s">
        <v>146</v>
      </c>
      <c r="D135" s="64"/>
      <c r="E135" s="215">
        <f>E136</f>
        <v>50</v>
      </c>
      <c r="G135" s="153"/>
      <c r="O135" s="65"/>
      <c r="S135" s="382"/>
    </row>
    <row r="136" spans="1:19" s="29" customFormat="1" ht="12.75">
      <c r="A136" s="31" t="s">
        <v>149</v>
      </c>
      <c r="B136" s="69" t="s">
        <v>408</v>
      </c>
      <c r="C136" s="1" t="s">
        <v>148</v>
      </c>
      <c r="D136" s="1"/>
      <c r="E136" s="220">
        <f>E137</f>
        <v>50</v>
      </c>
      <c r="G136" s="151"/>
      <c r="S136" s="380"/>
    </row>
    <row r="137" spans="1:19" s="29" customFormat="1" ht="27.75" customHeight="1">
      <c r="A137" s="31" t="s">
        <v>119</v>
      </c>
      <c r="B137" s="69" t="s">
        <v>408</v>
      </c>
      <c r="C137" s="1" t="s">
        <v>148</v>
      </c>
      <c r="D137" s="38">
        <v>240</v>
      </c>
      <c r="E137" s="220">
        <v>50</v>
      </c>
      <c r="G137" s="151"/>
      <c r="S137" s="380"/>
    </row>
    <row r="138" spans="1:19" s="95" customFormat="1" ht="15">
      <c r="A138" s="130" t="s">
        <v>487</v>
      </c>
      <c r="B138" s="94" t="s">
        <v>459</v>
      </c>
      <c r="C138" s="92"/>
      <c r="D138" s="92"/>
      <c r="E138" s="216">
        <f>E139+E168+E205</f>
        <v>70397.18848000001</v>
      </c>
      <c r="G138" s="158"/>
      <c r="O138" s="104"/>
      <c r="S138" s="388"/>
    </row>
    <row r="139" spans="1:19" s="104" customFormat="1" ht="15">
      <c r="A139" s="130" t="s">
        <v>401</v>
      </c>
      <c r="B139" s="94" t="s">
        <v>400</v>
      </c>
      <c r="C139" s="92"/>
      <c r="D139" s="92"/>
      <c r="E139" s="216">
        <f>E140+E148+E152</f>
        <v>22403.96211</v>
      </c>
      <c r="G139" s="150"/>
      <c r="S139" s="379"/>
    </row>
    <row r="140" spans="1:19" s="29" customFormat="1" ht="25.5">
      <c r="A140" s="23" t="s">
        <v>489</v>
      </c>
      <c r="B140" s="68" t="s">
        <v>400</v>
      </c>
      <c r="C140" s="42" t="s">
        <v>376</v>
      </c>
      <c r="D140" s="42"/>
      <c r="E140" s="218">
        <f>E141</f>
        <v>1641.5982</v>
      </c>
      <c r="G140" s="151"/>
      <c r="Q140" s="199"/>
      <c r="S140" s="380"/>
    </row>
    <row r="141" spans="1:19" s="19" customFormat="1" ht="12.75">
      <c r="A141" s="25" t="s">
        <v>456</v>
      </c>
      <c r="B141" s="68" t="s">
        <v>400</v>
      </c>
      <c r="C141" s="21" t="s">
        <v>452</v>
      </c>
      <c r="D141" s="21"/>
      <c r="E141" s="215">
        <f>E142+E144+E146</f>
        <v>1641.5982</v>
      </c>
      <c r="G141" s="149"/>
      <c r="S141" s="170"/>
    </row>
    <row r="142" spans="1:5" ht="25.5">
      <c r="A142" s="90" t="s">
        <v>107</v>
      </c>
      <c r="B142" s="69" t="s">
        <v>400</v>
      </c>
      <c r="C142" s="45" t="s">
        <v>569</v>
      </c>
      <c r="D142" s="56"/>
      <c r="E142" s="223">
        <f>E143</f>
        <v>768.9982</v>
      </c>
    </row>
    <row r="143" spans="1:5" ht="27" customHeight="1">
      <c r="A143" s="31" t="s">
        <v>119</v>
      </c>
      <c r="B143" s="69" t="s">
        <v>400</v>
      </c>
      <c r="C143" s="45" t="s">
        <v>569</v>
      </c>
      <c r="D143" s="38">
        <v>240</v>
      </c>
      <c r="E143" s="223">
        <f>(900+350)/2+144-0.0018</f>
        <v>768.9982</v>
      </c>
    </row>
    <row r="144" spans="1:5" ht="38.25">
      <c r="A144" s="3" t="s">
        <v>109</v>
      </c>
      <c r="B144" s="69" t="s">
        <v>400</v>
      </c>
      <c r="C144" s="45" t="s">
        <v>4</v>
      </c>
      <c r="D144" s="119"/>
      <c r="E144" s="223">
        <f>E145</f>
        <v>872.6</v>
      </c>
    </row>
    <row r="145" spans="1:19" s="29" customFormat="1" ht="27.75" customHeight="1">
      <c r="A145" s="31" t="s">
        <v>119</v>
      </c>
      <c r="B145" s="69" t="s">
        <v>400</v>
      </c>
      <c r="C145" s="45" t="s">
        <v>4</v>
      </c>
      <c r="D145" s="38">
        <v>240</v>
      </c>
      <c r="E145" s="220">
        <f>5100/2-550-500-200-872+529.5-84.9</f>
        <v>872.6</v>
      </c>
      <c r="G145" s="151"/>
      <c r="S145" s="380"/>
    </row>
    <row r="146" spans="1:5" ht="39" hidden="1">
      <c r="A146" s="3" t="s">
        <v>53</v>
      </c>
      <c r="B146" s="69" t="s">
        <v>400</v>
      </c>
      <c r="C146" s="45" t="s">
        <v>51</v>
      </c>
      <c r="D146" s="119"/>
      <c r="E146" s="223">
        <f>E147</f>
        <v>0</v>
      </c>
    </row>
    <row r="147" spans="1:19" s="29" customFormat="1" ht="25.5" hidden="1">
      <c r="A147" s="3" t="s">
        <v>403</v>
      </c>
      <c r="B147" s="69" t="s">
        <v>400</v>
      </c>
      <c r="C147" s="45" t="s">
        <v>51</v>
      </c>
      <c r="D147" s="1" t="s">
        <v>402</v>
      </c>
      <c r="E147" s="220"/>
      <c r="G147" s="151"/>
      <c r="S147" s="380"/>
    </row>
    <row r="148" spans="1:19" s="62" customFormat="1" ht="51">
      <c r="A148" s="23" t="s">
        <v>570</v>
      </c>
      <c r="B148" s="20" t="s">
        <v>400</v>
      </c>
      <c r="C148" s="21" t="s">
        <v>441</v>
      </c>
      <c r="D148" s="21"/>
      <c r="E148" s="215">
        <f>E149</f>
        <v>1100</v>
      </c>
      <c r="G148" s="156"/>
      <c r="O148" s="18"/>
      <c r="S148" s="387"/>
    </row>
    <row r="149" spans="1:19" s="71" customFormat="1" ht="63.75">
      <c r="A149" s="111" t="s">
        <v>0</v>
      </c>
      <c r="B149" s="20" t="s">
        <v>400</v>
      </c>
      <c r="C149" s="21" t="s">
        <v>1</v>
      </c>
      <c r="D149" s="21"/>
      <c r="E149" s="215">
        <f>E150</f>
        <v>1100</v>
      </c>
      <c r="G149" s="161"/>
      <c r="O149" s="19"/>
      <c r="S149" s="391"/>
    </row>
    <row r="150" spans="1:19" s="71" customFormat="1" ht="63.75">
      <c r="A150" s="30" t="s">
        <v>52</v>
      </c>
      <c r="B150" s="69" t="s">
        <v>400</v>
      </c>
      <c r="C150" s="120" t="s">
        <v>2</v>
      </c>
      <c r="D150" s="1"/>
      <c r="E150" s="220">
        <f>E151</f>
        <v>1100</v>
      </c>
      <c r="G150" s="161"/>
      <c r="O150" s="19"/>
      <c r="S150" s="391"/>
    </row>
    <row r="151" spans="1:19" s="70" customFormat="1" ht="15.75" customHeight="1">
      <c r="A151" s="31" t="s">
        <v>119</v>
      </c>
      <c r="B151" s="69" t="s">
        <v>400</v>
      </c>
      <c r="C151" s="120" t="s">
        <v>2</v>
      </c>
      <c r="D151" s="46">
        <v>240</v>
      </c>
      <c r="E151" s="223">
        <v>1100</v>
      </c>
      <c r="G151" s="162"/>
      <c r="O151" s="189"/>
      <c r="S151" s="392"/>
    </row>
    <row r="152" spans="1:19" s="66" customFormat="1" ht="51">
      <c r="A152" s="49" t="s">
        <v>563</v>
      </c>
      <c r="B152" s="68" t="s">
        <v>400</v>
      </c>
      <c r="C152" s="50" t="s">
        <v>377</v>
      </c>
      <c r="D152" s="52"/>
      <c r="E152" s="224">
        <f>E153+E163</f>
        <v>19662.36391</v>
      </c>
      <c r="G152" s="155"/>
      <c r="O152" s="29"/>
      <c r="S152" s="385"/>
    </row>
    <row r="153" spans="1:19" s="62" customFormat="1" ht="102">
      <c r="A153" s="49" t="s">
        <v>565</v>
      </c>
      <c r="B153" s="68" t="s">
        <v>400</v>
      </c>
      <c r="C153" s="53" t="s">
        <v>564</v>
      </c>
      <c r="D153" s="55"/>
      <c r="E153" s="224">
        <f>E154+E156+E161</f>
        <v>19662.36391</v>
      </c>
      <c r="G153" s="156"/>
      <c r="O153" s="18"/>
      <c r="S153" s="387"/>
    </row>
    <row r="154" spans="1:19" s="62" customFormat="1" ht="127.5">
      <c r="A154" s="54" t="s">
        <v>567</v>
      </c>
      <c r="B154" s="69" t="s">
        <v>400</v>
      </c>
      <c r="C154" s="45" t="s">
        <v>56</v>
      </c>
      <c r="D154" s="55"/>
      <c r="E154" s="224">
        <f>E155</f>
        <v>5355.6794199999995</v>
      </c>
      <c r="G154" s="156"/>
      <c r="O154" s="18"/>
      <c r="S154" s="387"/>
    </row>
    <row r="155" spans="1:8" ht="12.75">
      <c r="A155" s="34" t="s">
        <v>125</v>
      </c>
      <c r="B155" s="69" t="s">
        <v>400</v>
      </c>
      <c r="C155" s="45" t="s">
        <v>56</v>
      </c>
      <c r="D155" s="46">
        <v>410</v>
      </c>
      <c r="E155" s="223">
        <f>1050.57729+4313.31619-8.21406</f>
        <v>5355.6794199999995</v>
      </c>
      <c r="H155" s="146"/>
    </row>
    <row r="156" spans="1:5" ht="108" customHeight="1">
      <c r="A156" s="132" t="s">
        <v>59</v>
      </c>
      <c r="B156" s="133" t="s">
        <v>400</v>
      </c>
      <c r="C156" s="134" t="s">
        <v>566</v>
      </c>
      <c r="D156" s="135"/>
      <c r="E156" s="225">
        <f>E157+E159</f>
        <v>11271.33689</v>
      </c>
    </row>
    <row r="157" spans="1:5" ht="127.5">
      <c r="A157" s="54" t="s">
        <v>57</v>
      </c>
      <c r="B157" s="69" t="s">
        <v>400</v>
      </c>
      <c r="C157" s="45" t="s">
        <v>566</v>
      </c>
      <c r="D157" s="56"/>
      <c r="E157" s="223">
        <f>E158</f>
        <v>4508.53475</v>
      </c>
    </row>
    <row r="158" spans="1:8" ht="12.75">
      <c r="A158" s="34" t="s">
        <v>125</v>
      </c>
      <c r="B158" s="69" t="s">
        <v>400</v>
      </c>
      <c r="C158" s="45" t="s">
        <v>566</v>
      </c>
      <c r="D158" s="46">
        <v>410</v>
      </c>
      <c r="E158" s="223">
        <f>4515.44952-6.91477</f>
        <v>4508.53475</v>
      </c>
      <c r="H158" s="146"/>
    </row>
    <row r="159" spans="1:9" ht="127.5">
      <c r="A159" s="54" t="s">
        <v>58</v>
      </c>
      <c r="B159" s="69" t="s">
        <v>400</v>
      </c>
      <c r="C159" s="45" t="s">
        <v>566</v>
      </c>
      <c r="D159" s="56"/>
      <c r="E159" s="223">
        <f>E160</f>
        <v>6762.802140000001</v>
      </c>
      <c r="I159" s="165"/>
    </row>
    <row r="160" spans="1:8" ht="12.75">
      <c r="A160" s="34" t="s">
        <v>125</v>
      </c>
      <c r="B160" s="69" t="s">
        <v>400</v>
      </c>
      <c r="C160" s="45" t="s">
        <v>566</v>
      </c>
      <c r="D160" s="46">
        <v>410</v>
      </c>
      <c r="E160" s="223">
        <f>2387.41575+4385.75856-10.37217</f>
        <v>6762.802140000001</v>
      </c>
      <c r="H160" s="146"/>
    </row>
    <row r="161" spans="1:19" s="66" customFormat="1" ht="93" customHeight="1">
      <c r="A161" s="54" t="s">
        <v>568</v>
      </c>
      <c r="B161" s="69" t="s">
        <v>400</v>
      </c>
      <c r="C161" s="45" t="s">
        <v>31</v>
      </c>
      <c r="D161" s="56"/>
      <c r="E161" s="223">
        <f>E162</f>
        <v>3035.3476</v>
      </c>
      <c r="G161" s="155"/>
      <c r="O161" s="29"/>
      <c r="S161" s="385"/>
    </row>
    <row r="162" spans="1:19" s="62" customFormat="1" ht="14.25" customHeight="1">
      <c r="A162" s="3" t="s">
        <v>124</v>
      </c>
      <c r="B162" s="69" t="s">
        <v>400</v>
      </c>
      <c r="C162" s="45" t="s">
        <v>31</v>
      </c>
      <c r="D162" s="46">
        <v>410</v>
      </c>
      <c r="E162" s="223">
        <f>2340.9918+668.8548+25.501</f>
        <v>3035.3476</v>
      </c>
      <c r="G162" s="156"/>
      <c r="H162" s="156"/>
      <c r="O162" s="18"/>
      <c r="S162" s="387"/>
    </row>
    <row r="163" spans="1:19" s="62" customFormat="1" ht="64.5" hidden="1">
      <c r="A163" s="49" t="s">
        <v>73</v>
      </c>
      <c r="B163" s="68" t="s">
        <v>400</v>
      </c>
      <c r="C163" s="53" t="s">
        <v>74</v>
      </c>
      <c r="D163" s="55"/>
      <c r="E163" s="224">
        <f>E164+E166</f>
        <v>0</v>
      </c>
      <c r="O163" s="18"/>
      <c r="S163" s="387"/>
    </row>
    <row r="164" spans="1:19" s="62" customFormat="1" ht="90.75" hidden="1">
      <c r="A164" s="54" t="s">
        <v>80</v>
      </c>
      <c r="B164" s="69" t="s">
        <v>400</v>
      </c>
      <c r="C164" s="45" t="s">
        <v>75</v>
      </c>
      <c r="D164" s="55"/>
      <c r="E164" s="224">
        <f>E165</f>
        <v>0</v>
      </c>
      <c r="O164" s="18"/>
      <c r="S164" s="387"/>
    </row>
    <row r="165" spans="1:7" ht="25.5" hidden="1">
      <c r="A165" s="3" t="s">
        <v>403</v>
      </c>
      <c r="B165" s="69" t="s">
        <v>400</v>
      </c>
      <c r="C165" s="45" t="s">
        <v>75</v>
      </c>
      <c r="D165" s="46">
        <v>414</v>
      </c>
      <c r="E165" s="223">
        <v>0</v>
      </c>
      <c r="G165" s="18"/>
    </row>
    <row r="166" spans="1:19" s="62" customFormat="1" ht="39" hidden="1">
      <c r="A166" s="54" t="s">
        <v>92</v>
      </c>
      <c r="B166" s="69" t="s">
        <v>400</v>
      </c>
      <c r="C166" s="45" t="s">
        <v>91</v>
      </c>
      <c r="D166" s="55"/>
      <c r="E166" s="224">
        <f>E167</f>
        <v>0</v>
      </c>
      <c r="O166" s="18"/>
      <c r="S166" s="387"/>
    </row>
    <row r="167" spans="1:7" ht="25.5" hidden="1">
      <c r="A167" s="3" t="s">
        <v>403</v>
      </c>
      <c r="B167" s="69" t="s">
        <v>400</v>
      </c>
      <c r="C167" s="45" t="s">
        <v>91</v>
      </c>
      <c r="D167" s="46">
        <v>414</v>
      </c>
      <c r="E167" s="223">
        <v>0</v>
      </c>
      <c r="G167" s="18"/>
    </row>
    <row r="168" spans="1:19" s="105" customFormat="1" ht="15">
      <c r="A168" s="130" t="s">
        <v>444</v>
      </c>
      <c r="B168" s="94" t="s">
        <v>443</v>
      </c>
      <c r="C168" s="92"/>
      <c r="D168" s="92"/>
      <c r="E168" s="216">
        <f>E169+E183</f>
        <v>31168.864370000003</v>
      </c>
      <c r="G168" s="163"/>
      <c r="H168" s="164"/>
      <c r="S168" s="393"/>
    </row>
    <row r="169" spans="1:5" ht="25.5">
      <c r="A169" s="23" t="s">
        <v>489</v>
      </c>
      <c r="B169" s="68" t="s">
        <v>443</v>
      </c>
      <c r="C169" s="42" t="s">
        <v>376</v>
      </c>
      <c r="D169" s="42"/>
      <c r="E169" s="218">
        <f>E170</f>
        <v>11264.46017</v>
      </c>
    </row>
    <row r="170" spans="1:5" ht="12.75">
      <c r="A170" s="25" t="s">
        <v>456</v>
      </c>
      <c r="B170" s="68" t="s">
        <v>443</v>
      </c>
      <c r="C170" s="21" t="s">
        <v>452</v>
      </c>
      <c r="D170" s="21"/>
      <c r="E170" s="215">
        <f>E173+E175+E179+E171+E181+E177</f>
        <v>11264.46017</v>
      </c>
    </row>
    <row r="171" spans="1:5" ht="25.5">
      <c r="A171" s="90" t="s">
        <v>107</v>
      </c>
      <c r="B171" s="69" t="s">
        <v>443</v>
      </c>
      <c r="C171" s="45" t="s">
        <v>569</v>
      </c>
      <c r="D171" s="56"/>
      <c r="E171" s="223">
        <f>E172</f>
        <v>680.3622</v>
      </c>
    </row>
    <row r="172" spans="1:5" ht="31.5" customHeight="1">
      <c r="A172" s="31" t="s">
        <v>119</v>
      </c>
      <c r="B172" s="69" t="s">
        <v>443</v>
      </c>
      <c r="C172" s="45" t="s">
        <v>569</v>
      </c>
      <c r="D172" s="38">
        <v>240</v>
      </c>
      <c r="E172" s="223">
        <f>300+495-0.0036-114.6342</f>
        <v>680.3622</v>
      </c>
    </row>
    <row r="173" spans="1:8" ht="25.5">
      <c r="A173" s="3" t="s">
        <v>5</v>
      </c>
      <c r="B173" s="69" t="s">
        <v>443</v>
      </c>
      <c r="C173" s="45" t="s">
        <v>515</v>
      </c>
      <c r="D173" s="46"/>
      <c r="E173" s="223">
        <f>E174</f>
        <v>730</v>
      </c>
      <c r="H173" s="115"/>
    </row>
    <row r="174" spans="1:5" ht="25.5">
      <c r="A174" s="31" t="s">
        <v>410</v>
      </c>
      <c r="B174" s="69" t="s">
        <v>443</v>
      </c>
      <c r="C174" s="45" t="s">
        <v>515</v>
      </c>
      <c r="D174" s="46">
        <v>810</v>
      </c>
      <c r="E174" s="223">
        <f>500+230</f>
        <v>730</v>
      </c>
    </row>
    <row r="175" spans="1:19" s="70" customFormat="1" ht="25.5">
      <c r="A175" s="174" t="s">
        <v>98</v>
      </c>
      <c r="B175" s="28" t="s">
        <v>443</v>
      </c>
      <c r="C175" s="1" t="s">
        <v>97</v>
      </c>
      <c r="D175" s="119"/>
      <c r="E175" s="223">
        <f>E176</f>
        <v>2380.49397</v>
      </c>
      <c r="O175" s="189"/>
      <c r="Q175" s="200"/>
      <c r="S175" s="419"/>
    </row>
    <row r="176" spans="1:19" s="70" customFormat="1" ht="29.25" customHeight="1">
      <c r="A176" s="31" t="s">
        <v>119</v>
      </c>
      <c r="B176" s="28" t="s">
        <v>443</v>
      </c>
      <c r="C176" s="1" t="s">
        <v>97</v>
      </c>
      <c r="D176" s="38">
        <v>240</v>
      </c>
      <c r="E176" s="223">
        <f>293.5936+1894.272+1245.33-1052.70163</f>
        <v>2380.49397</v>
      </c>
      <c r="O176" s="189"/>
      <c r="S176" s="392"/>
    </row>
    <row r="177" spans="1:19" s="70" customFormat="1" ht="25.5" customHeight="1">
      <c r="A177" s="174" t="s">
        <v>364</v>
      </c>
      <c r="B177" s="28" t="s">
        <v>443</v>
      </c>
      <c r="C177" s="1" t="s">
        <v>365</v>
      </c>
      <c r="D177" s="119"/>
      <c r="E177" s="223">
        <f>E178</f>
        <v>1000</v>
      </c>
      <c r="O177" s="189"/>
      <c r="S177" s="344"/>
    </row>
    <row r="178" spans="1:19" s="70" customFormat="1" ht="25.5">
      <c r="A178" s="34" t="s">
        <v>414</v>
      </c>
      <c r="B178" s="28" t="s">
        <v>443</v>
      </c>
      <c r="C178" s="1" t="s">
        <v>365</v>
      </c>
      <c r="D178" s="119">
        <v>240</v>
      </c>
      <c r="E178" s="223">
        <v>1000</v>
      </c>
      <c r="O178" s="189"/>
      <c r="S178" s="344"/>
    </row>
    <row r="179" spans="1:19" s="70" customFormat="1" ht="25.5">
      <c r="A179" s="174" t="s">
        <v>95</v>
      </c>
      <c r="B179" s="28" t="s">
        <v>443</v>
      </c>
      <c r="C179" s="1" t="s">
        <v>96</v>
      </c>
      <c r="D179" s="119"/>
      <c r="E179" s="223">
        <f>E180</f>
        <v>270.672</v>
      </c>
      <c r="O179" s="189"/>
      <c r="S179" s="392"/>
    </row>
    <row r="180" spans="1:19" s="70" customFormat="1" ht="25.5">
      <c r="A180" s="34" t="s">
        <v>414</v>
      </c>
      <c r="B180" s="28" t="s">
        <v>443</v>
      </c>
      <c r="C180" s="1" t="s">
        <v>96</v>
      </c>
      <c r="D180" s="119">
        <v>244</v>
      </c>
      <c r="E180" s="223">
        <v>270.672</v>
      </c>
      <c r="O180" s="189"/>
      <c r="S180" s="392"/>
    </row>
    <row r="181" spans="1:19" s="70" customFormat="1" ht="25.5">
      <c r="A181" s="34" t="s">
        <v>359</v>
      </c>
      <c r="B181" s="28" t="s">
        <v>443</v>
      </c>
      <c r="C181" s="1" t="s">
        <v>356</v>
      </c>
      <c r="D181" s="119"/>
      <c r="E181" s="223">
        <f>E182</f>
        <v>6202.932</v>
      </c>
      <c r="O181" s="189"/>
      <c r="S181" s="392"/>
    </row>
    <row r="182" spans="1:19" s="70" customFormat="1" ht="28.5" customHeight="1">
      <c r="A182" s="31" t="s">
        <v>119</v>
      </c>
      <c r="B182" s="28" t="s">
        <v>443</v>
      </c>
      <c r="C182" s="1" t="s">
        <v>356</v>
      </c>
      <c r="D182" s="119">
        <v>240</v>
      </c>
      <c r="E182" s="223">
        <v>6202.932</v>
      </c>
      <c r="O182" s="189"/>
      <c r="S182" s="392"/>
    </row>
    <row r="183" spans="1:19" s="62" customFormat="1" ht="51">
      <c r="A183" s="23" t="s">
        <v>570</v>
      </c>
      <c r="B183" s="20" t="s">
        <v>443</v>
      </c>
      <c r="C183" s="21" t="s">
        <v>441</v>
      </c>
      <c r="D183" s="21"/>
      <c r="E183" s="215">
        <f>E184+E190+E201</f>
        <v>19904.4042</v>
      </c>
      <c r="G183" s="156"/>
      <c r="O183" s="18"/>
      <c r="S183" s="387"/>
    </row>
    <row r="184" spans="1:19" s="62" customFormat="1" ht="76.5">
      <c r="A184" s="25" t="s">
        <v>6</v>
      </c>
      <c r="B184" s="20" t="s">
        <v>443</v>
      </c>
      <c r="C184" s="21" t="s">
        <v>445</v>
      </c>
      <c r="D184" s="21"/>
      <c r="E184" s="215">
        <f>E185</f>
        <v>13676.524270000002</v>
      </c>
      <c r="G184" s="156"/>
      <c r="O184" s="18"/>
      <c r="S184" s="387"/>
    </row>
    <row r="185" spans="1:5" ht="102">
      <c r="A185" s="27" t="s">
        <v>7</v>
      </c>
      <c r="B185" s="28" t="s">
        <v>443</v>
      </c>
      <c r="C185" s="1" t="s">
        <v>8</v>
      </c>
      <c r="D185" s="1"/>
      <c r="E185" s="220">
        <f>E186+E187+E188</f>
        <v>13676.524270000002</v>
      </c>
    </row>
    <row r="186" spans="1:19" s="19" customFormat="1" ht="29.25" customHeight="1">
      <c r="A186" s="31" t="s">
        <v>119</v>
      </c>
      <c r="B186" s="28" t="s">
        <v>443</v>
      </c>
      <c r="C186" s="1" t="s">
        <v>8</v>
      </c>
      <c r="D186" s="38">
        <v>240</v>
      </c>
      <c r="E186" s="220">
        <f>3350/2-529.20454-738.44576</f>
        <v>407.3497000000001</v>
      </c>
      <c r="G186" s="149"/>
      <c r="S186" s="170"/>
    </row>
    <row r="187" spans="1:19" s="70" customFormat="1" ht="25.5">
      <c r="A187" s="31" t="s">
        <v>410</v>
      </c>
      <c r="B187" s="28" t="s">
        <v>443</v>
      </c>
      <c r="C187" s="1" t="s">
        <v>8</v>
      </c>
      <c r="D187" s="46">
        <v>810</v>
      </c>
      <c r="E187" s="223">
        <f>529.20454+806.18003</f>
        <v>1335.38457</v>
      </c>
      <c r="O187" s="189"/>
      <c r="S187" s="392"/>
    </row>
    <row r="188" spans="1:19" s="71" customFormat="1" ht="102">
      <c r="A188" s="30" t="s">
        <v>102</v>
      </c>
      <c r="B188" s="28" t="s">
        <v>443</v>
      </c>
      <c r="C188" s="1" t="s">
        <v>357</v>
      </c>
      <c r="D188" s="1"/>
      <c r="E188" s="220">
        <f>E189</f>
        <v>11933.79</v>
      </c>
      <c r="O188" s="19"/>
      <c r="S188" s="391"/>
    </row>
    <row r="189" spans="1:19" s="70" customFormat="1" ht="25.5">
      <c r="A189" s="31" t="s">
        <v>410</v>
      </c>
      <c r="B189" s="28" t="s">
        <v>443</v>
      </c>
      <c r="C189" s="1" t="s">
        <v>357</v>
      </c>
      <c r="D189" s="46">
        <v>810</v>
      </c>
      <c r="E189" s="223">
        <f>4761.801-629.271+7801.26</f>
        <v>11933.79</v>
      </c>
      <c r="O189" s="189"/>
      <c r="S189" s="392"/>
    </row>
    <row r="190" spans="1:19" s="71" customFormat="1" ht="79.5" customHeight="1">
      <c r="A190" s="25" t="s">
        <v>9</v>
      </c>
      <c r="B190" s="20" t="s">
        <v>443</v>
      </c>
      <c r="C190" s="21" t="s">
        <v>10</v>
      </c>
      <c r="D190" s="21"/>
      <c r="E190" s="215">
        <f>E191+E196+E194+E198</f>
        <v>4727.87993</v>
      </c>
      <c r="G190" s="161"/>
      <c r="O190" s="19"/>
      <c r="S190" s="391"/>
    </row>
    <row r="191" spans="1:19" s="71" customFormat="1" ht="102">
      <c r="A191" s="30" t="s">
        <v>103</v>
      </c>
      <c r="B191" s="28" t="s">
        <v>443</v>
      </c>
      <c r="C191" s="1" t="s">
        <v>11</v>
      </c>
      <c r="D191" s="1"/>
      <c r="E191" s="220">
        <f>E192+E193</f>
        <v>1622.26573</v>
      </c>
      <c r="G191" s="161"/>
      <c r="O191" s="19"/>
      <c r="S191" s="391"/>
    </row>
    <row r="192" spans="1:19" s="70" customFormat="1" ht="25.5">
      <c r="A192" s="31" t="s">
        <v>410</v>
      </c>
      <c r="B192" s="28" t="s">
        <v>443</v>
      </c>
      <c r="C192" s="1" t="s">
        <v>11</v>
      </c>
      <c r="D192" s="46">
        <v>810</v>
      </c>
      <c r="E192" s="223"/>
      <c r="O192" s="189"/>
      <c r="S192" s="392"/>
    </row>
    <row r="193" spans="1:5" ht="31.5" customHeight="1">
      <c r="A193" s="31" t="s">
        <v>119</v>
      </c>
      <c r="B193" s="28" t="s">
        <v>443</v>
      </c>
      <c r="C193" s="1" t="s">
        <v>11</v>
      </c>
      <c r="D193" s="38">
        <v>240</v>
      </c>
      <c r="E193" s="220">
        <f>1690-67.73427</f>
        <v>1622.26573</v>
      </c>
    </row>
    <row r="194" spans="1:5" ht="78" customHeight="1">
      <c r="A194" s="31" t="s">
        <v>135</v>
      </c>
      <c r="B194" s="28" t="s">
        <v>443</v>
      </c>
      <c r="C194" s="1" t="s">
        <v>134</v>
      </c>
      <c r="D194" s="38"/>
      <c r="E194" s="220">
        <f>E195</f>
        <v>2135.6142</v>
      </c>
    </row>
    <row r="195" spans="1:5" ht="15.75" customHeight="1">
      <c r="A195" s="34" t="s">
        <v>125</v>
      </c>
      <c r="B195" s="28" t="s">
        <v>443</v>
      </c>
      <c r="C195" s="1" t="s">
        <v>134</v>
      </c>
      <c r="D195" s="38">
        <v>410</v>
      </c>
      <c r="E195" s="220">
        <f>470+1665.6142</f>
        <v>2135.6142</v>
      </c>
    </row>
    <row r="196" spans="1:19" s="71" customFormat="1" ht="78" hidden="1">
      <c r="A196" s="30" t="s">
        <v>102</v>
      </c>
      <c r="B196" s="28" t="s">
        <v>443</v>
      </c>
      <c r="C196" s="1" t="s">
        <v>78</v>
      </c>
      <c r="D196" s="1"/>
      <c r="E196" s="220">
        <f>E197</f>
        <v>0</v>
      </c>
      <c r="O196" s="19"/>
      <c r="S196" s="391"/>
    </row>
    <row r="197" spans="1:19" s="70" customFormat="1" ht="25.5" hidden="1">
      <c r="A197" s="31" t="s">
        <v>410</v>
      </c>
      <c r="B197" s="28" t="s">
        <v>443</v>
      </c>
      <c r="C197" s="1" t="s">
        <v>78</v>
      </c>
      <c r="D197" s="46">
        <v>810</v>
      </c>
      <c r="E197" s="223"/>
      <c r="O197" s="189"/>
      <c r="S197" s="392"/>
    </row>
    <row r="198" spans="1:5" ht="27" customHeight="1">
      <c r="A198" s="31" t="s">
        <v>158</v>
      </c>
      <c r="B198" s="28" t="s">
        <v>443</v>
      </c>
      <c r="C198" s="1" t="s">
        <v>150</v>
      </c>
      <c r="D198" s="38"/>
      <c r="E198" s="220">
        <f>E199+E200</f>
        <v>970</v>
      </c>
    </row>
    <row r="199" spans="1:5" ht="31.5" customHeight="1">
      <c r="A199" s="31" t="s">
        <v>119</v>
      </c>
      <c r="B199" s="28" t="s">
        <v>443</v>
      </c>
      <c r="C199" s="1" t="s">
        <v>150</v>
      </c>
      <c r="D199" s="38">
        <v>240</v>
      </c>
      <c r="E199" s="220">
        <f>500</f>
        <v>500</v>
      </c>
    </row>
    <row r="200" spans="1:5" ht="20.25" customHeight="1">
      <c r="A200" s="34" t="s">
        <v>125</v>
      </c>
      <c r="B200" s="28" t="s">
        <v>443</v>
      </c>
      <c r="C200" s="1" t="s">
        <v>150</v>
      </c>
      <c r="D200" s="40">
        <v>410</v>
      </c>
      <c r="E200" s="220">
        <v>470</v>
      </c>
    </row>
    <row r="201" spans="1:19" s="71" customFormat="1" ht="76.5">
      <c r="A201" s="111" t="s">
        <v>43</v>
      </c>
      <c r="B201" s="20" t="s">
        <v>443</v>
      </c>
      <c r="C201" s="21" t="s">
        <v>41</v>
      </c>
      <c r="D201" s="21"/>
      <c r="E201" s="215">
        <f>E202</f>
        <v>1500</v>
      </c>
      <c r="G201" s="161"/>
      <c r="O201" s="19"/>
      <c r="S201" s="391"/>
    </row>
    <row r="202" spans="1:19" s="71" customFormat="1" ht="84" customHeight="1">
      <c r="A202" s="30" t="s">
        <v>42</v>
      </c>
      <c r="B202" s="69" t="s">
        <v>443</v>
      </c>
      <c r="C202" s="120" t="s">
        <v>40</v>
      </c>
      <c r="D202" s="1"/>
      <c r="E202" s="220">
        <f>E203+E204</f>
        <v>1500</v>
      </c>
      <c r="G202" s="161"/>
      <c r="O202" s="19"/>
      <c r="S202" s="391"/>
    </row>
    <row r="203" spans="1:19" s="70" customFormat="1" ht="25.5">
      <c r="A203" s="34" t="s">
        <v>414</v>
      </c>
      <c r="B203" s="69" t="s">
        <v>443</v>
      </c>
      <c r="C203" s="120" t="s">
        <v>40</v>
      </c>
      <c r="D203" s="38">
        <v>240</v>
      </c>
      <c r="E203" s="223">
        <f>1200-500</f>
        <v>700</v>
      </c>
      <c r="G203" s="162"/>
      <c r="O203" s="189"/>
      <c r="S203" s="392"/>
    </row>
    <row r="204" spans="1:19" s="70" customFormat="1" ht="12.75">
      <c r="A204" s="34" t="s">
        <v>125</v>
      </c>
      <c r="B204" s="69" t="s">
        <v>443</v>
      </c>
      <c r="C204" s="120" t="s">
        <v>40</v>
      </c>
      <c r="D204" s="46">
        <v>410</v>
      </c>
      <c r="E204" s="223">
        <f>1000-200</f>
        <v>800</v>
      </c>
      <c r="O204" s="189"/>
      <c r="S204" s="392"/>
    </row>
    <row r="205" spans="1:19" s="106" customFormat="1" ht="15">
      <c r="A205" s="103" t="s">
        <v>478</v>
      </c>
      <c r="B205" s="94" t="s">
        <v>479</v>
      </c>
      <c r="C205" s="92"/>
      <c r="D205" s="92"/>
      <c r="E205" s="218">
        <f>E206+E226+E241+E245</f>
        <v>16824.362</v>
      </c>
      <c r="O205" s="190"/>
      <c r="S205" s="394"/>
    </row>
    <row r="206" spans="1:5" ht="12.75">
      <c r="A206" s="25" t="s">
        <v>456</v>
      </c>
      <c r="B206" s="68" t="s">
        <v>479</v>
      </c>
      <c r="C206" s="21" t="s">
        <v>452</v>
      </c>
      <c r="D206" s="21"/>
      <c r="E206" s="215">
        <f>E207+E214+E216+E218+E222+E220+E224+E212</f>
        <v>7404.630000000001</v>
      </c>
    </row>
    <row r="207" spans="1:19" s="19" customFormat="1" ht="38.25">
      <c r="A207" s="48" t="s">
        <v>492</v>
      </c>
      <c r="B207" s="39" t="s">
        <v>479</v>
      </c>
      <c r="C207" s="38" t="s">
        <v>453</v>
      </c>
      <c r="D207" s="38"/>
      <c r="E207" s="219">
        <f>E208+E209+E210+E211</f>
        <v>1674.630000000001</v>
      </c>
      <c r="G207" s="149"/>
      <c r="S207" s="170"/>
    </row>
    <row r="208" spans="1:19" s="67" customFormat="1" ht="18.75" customHeight="1">
      <c r="A208" s="192" t="s">
        <v>122</v>
      </c>
      <c r="B208" s="39" t="s">
        <v>479</v>
      </c>
      <c r="C208" s="38" t="s">
        <v>453</v>
      </c>
      <c r="D208" s="38">
        <v>110</v>
      </c>
      <c r="E208" s="219">
        <f>4950.8+1495.15-4837.4-24.9</f>
        <v>1583.650000000001</v>
      </c>
      <c r="G208" s="157"/>
      <c r="S208" s="203"/>
    </row>
    <row r="209" spans="1:19" s="26" customFormat="1" ht="25.5" hidden="1">
      <c r="A209" s="34" t="s">
        <v>493</v>
      </c>
      <c r="B209" s="39" t="s">
        <v>479</v>
      </c>
      <c r="C209" s="38" t="s">
        <v>453</v>
      </c>
      <c r="D209" s="38">
        <v>112</v>
      </c>
      <c r="E209" s="219">
        <v>0</v>
      </c>
      <c r="G209" s="153"/>
      <c r="O209" s="65"/>
      <c r="S209" s="382"/>
    </row>
    <row r="210" spans="1:19" s="29" customFormat="1" ht="27" customHeight="1">
      <c r="A210" s="31" t="s">
        <v>119</v>
      </c>
      <c r="B210" s="39" t="s">
        <v>479</v>
      </c>
      <c r="C210" s="38" t="s">
        <v>453</v>
      </c>
      <c r="D210" s="38">
        <v>240</v>
      </c>
      <c r="E210" s="219">
        <f>129.88-53.9</f>
        <v>75.97999999999999</v>
      </c>
      <c r="G210" s="151"/>
      <c r="S210" s="380"/>
    </row>
    <row r="211" spans="1:19" s="29" customFormat="1" ht="18.75" customHeight="1">
      <c r="A211" s="192" t="s">
        <v>123</v>
      </c>
      <c r="B211" s="39" t="s">
        <v>479</v>
      </c>
      <c r="C211" s="38" t="s">
        <v>453</v>
      </c>
      <c r="D211" s="38">
        <v>850</v>
      </c>
      <c r="E211" s="219">
        <f>110-65-30</f>
        <v>15</v>
      </c>
      <c r="G211" s="151"/>
      <c r="S211" s="380"/>
    </row>
    <row r="212" spans="1:19" s="19" customFormat="1" ht="25.5" hidden="1">
      <c r="A212" s="48" t="s">
        <v>165</v>
      </c>
      <c r="B212" s="39" t="s">
        <v>479</v>
      </c>
      <c r="C212" s="38" t="s">
        <v>164</v>
      </c>
      <c r="D212" s="38"/>
      <c r="E212" s="219">
        <f>E213</f>
        <v>0</v>
      </c>
      <c r="G212" s="149"/>
      <c r="S212" s="170"/>
    </row>
    <row r="213" spans="1:19" s="67" customFormat="1" ht="18.75" customHeight="1" hidden="1">
      <c r="A213" s="3" t="s">
        <v>128</v>
      </c>
      <c r="B213" s="39" t="s">
        <v>479</v>
      </c>
      <c r="C213" s="38" t="s">
        <v>164</v>
      </c>
      <c r="D213" s="38">
        <v>610</v>
      </c>
      <c r="E213" s="219">
        <v>0</v>
      </c>
      <c r="G213" s="157"/>
      <c r="S213" s="203"/>
    </row>
    <row r="214" spans="1:5" ht="25.5">
      <c r="A214" s="48" t="s">
        <v>13</v>
      </c>
      <c r="B214" s="69" t="s">
        <v>479</v>
      </c>
      <c r="C214" s="45" t="s">
        <v>12</v>
      </c>
      <c r="D214" s="46"/>
      <c r="E214" s="223">
        <f>E215</f>
        <v>4300</v>
      </c>
    </row>
    <row r="215" spans="1:5" ht="29.25" customHeight="1">
      <c r="A215" s="31" t="s">
        <v>119</v>
      </c>
      <c r="B215" s="69" t="s">
        <v>479</v>
      </c>
      <c r="C215" s="45" t="s">
        <v>12</v>
      </c>
      <c r="D215" s="38">
        <v>240</v>
      </c>
      <c r="E215" s="223">
        <f>3000+500+300+500</f>
        <v>4300</v>
      </c>
    </row>
    <row r="216" spans="1:19" s="70" customFormat="1" ht="39" hidden="1">
      <c r="A216" s="3" t="s">
        <v>340</v>
      </c>
      <c r="B216" s="69" t="s">
        <v>479</v>
      </c>
      <c r="C216" s="45" t="s">
        <v>14</v>
      </c>
      <c r="D216" s="46"/>
      <c r="E216" s="223">
        <f>E217</f>
        <v>0</v>
      </c>
      <c r="G216" s="162"/>
      <c r="O216" s="189"/>
      <c r="S216" s="392"/>
    </row>
    <row r="217" spans="1:19" s="65" customFormat="1" ht="28.5" customHeight="1" hidden="1">
      <c r="A217" s="31" t="s">
        <v>119</v>
      </c>
      <c r="B217" s="69" t="s">
        <v>479</v>
      </c>
      <c r="C217" s="45" t="s">
        <v>14</v>
      </c>
      <c r="D217" s="38">
        <v>610</v>
      </c>
      <c r="E217" s="223">
        <f>50-50+527.728-150.783-376.945</f>
        <v>0</v>
      </c>
      <c r="G217" s="160"/>
      <c r="S217" s="390"/>
    </row>
    <row r="218" spans="1:19" s="29" customFormat="1" ht="25.5">
      <c r="A218" s="3" t="s">
        <v>15</v>
      </c>
      <c r="B218" s="69" t="s">
        <v>479</v>
      </c>
      <c r="C218" s="45" t="s">
        <v>16</v>
      </c>
      <c r="D218" s="46"/>
      <c r="E218" s="223">
        <f>E219</f>
        <v>1130</v>
      </c>
      <c r="G218" s="151"/>
      <c r="S218" s="380"/>
    </row>
    <row r="219" spans="1:19" s="29" customFormat="1" ht="29.25" customHeight="1">
      <c r="A219" s="31" t="s">
        <v>119</v>
      </c>
      <c r="B219" s="69" t="s">
        <v>479</v>
      </c>
      <c r="C219" s="45" t="s">
        <v>16</v>
      </c>
      <c r="D219" s="38">
        <v>240</v>
      </c>
      <c r="E219" s="223">
        <f>(800+250)/2+303+302</f>
        <v>1130</v>
      </c>
      <c r="G219" s="151"/>
      <c r="S219" s="380"/>
    </row>
    <row r="220" spans="1:19" s="29" customFormat="1" ht="39" hidden="1">
      <c r="A220" s="31" t="s">
        <v>106</v>
      </c>
      <c r="B220" s="69" t="s">
        <v>479</v>
      </c>
      <c r="C220" s="45" t="s">
        <v>93</v>
      </c>
      <c r="D220" s="46"/>
      <c r="E220" s="223">
        <f>E221</f>
        <v>0</v>
      </c>
      <c r="S220" s="380"/>
    </row>
    <row r="221" spans="1:19" s="29" customFormat="1" ht="25.5" hidden="1">
      <c r="A221" s="34" t="s">
        <v>414</v>
      </c>
      <c r="B221" s="69" t="s">
        <v>479</v>
      </c>
      <c r="C221" s="45" t="s">
        <v>93</v>
      </c>
      <c r="D221" s="46">
        <v>244</v>
      </c>
      <c r="E221" s="223"/>
      <c r="S221" s="380"/>
    </row>
    <row r="222" spans="1:19" s="29" customFormat="1" ht="12.75" hidden="1">
      <c r="A222" s="34" t="s">
        <v>64</v>
      </c>
      <c r="B222" s="69" t="s">
        <v>479</v>
      </c>
      <c r="C222" s="45" t="s">
        <v>63</v>
      </c>
      <c r="D222" s="46"/>
      <c r="E222" s="223">
        <f>E223</f>
        <v>0</v>
      </c>
      <c r="S222" s="380"/>
    </row>
    <row r="223" spans="1:19" s="29" customFormat="1" ht="25.5" hidden="1">
      <c r="A223" s="34" t="s">
        <v>414</v>
      </c>
      <c r="B223" s="69" t="s">
        <v>479</v>
      </c>
      <c r="C223" s="45" t="s">
        <v>63</v>
      </c>
      <c r="D223" s="46">
        <v>244</v>
      </c>
      <c r="E223" s="223"/>
      <c r="S223" s="380"/>
    </row>
    <row r="224" spans="1:19" s="29" customFormat="1" ht="25.5">
      <c r="A224" s="3" t="s">
        <v>152</v>
      </c>
      <c r="B224" s="69" t="s">
        <v>479</v>
      </c>
      <c r="C224" s="45" t="s">
        <v>153</v>
      </c>
      <c r="D224" s="46"/>
      <c r="E224" s="223">
        <f>E225</f>
        <v>300</v>
      </c>
      <c r="G224" s="151"/>
      <c r="S224" s="380"/>
    </row>
    <row r="225" spans="1:19" s="29" customFormat="1" ht="29.25" customHeight="1">
      <c r="A225" s="31" t="s">
        <v>119</v>
      </c>
      <c r="B225" s="69" t="s">
        <v>479</v>
      </c>
      <c r="C225" s="45" t="s">
        <v>153</v>
      </c>
      <c r="D225" s="38">
        <v>240</v>
      </c>
      <c r="E225" s="223">
        <f>700-400</f>
        <v>300</v>
      </c>
      <c r="G225" s="151"/>
      <c r="S225" s="380"/>
    </row>
    <row r="226" spans="1:19" s="66" customFormat="1" ht="25.5">
      <c r="A226" s="49" t="s">
        <v>17</v>
      </c>
      <c r="B226" s="68" t="s">
        <v>479</v>
      </c>
      <c r="C226" s="53" t="s">
        <v>447</v>
      </c>
      <c r="D226" s="56"/>
      <c r="E226" s="224">
        <f>E227+E236</f>
        <v>9274.323</v>
      </c>
      <c r="G226" s="155"/>
      <c r="O226" s="29"/>
      <c r="S226" s="385"/>
    </row>
    <row r="227" spans="1:19" s="62" customFormat="1" ht="51">
      <c r="A227" s="49" t="s">
        <v>19</v>
      </c>
      <c r="B227" s="68" t="s">
        <v>479</v>
      </c>
      <c r="C227" s="53" t="s">
        <v>18</v>
      </c>
      <c r="D227" s="56"/>
      <c r="E227" s="224">
        <f>E230+E232+E234+E228</f>
        <v>9274.323</v>
      </c>
      <c r="G227" s="156"/>
      <c r="O227" s="18"/>
      <c r="S227" s="387"/>
    </row>
    <row r="228" spans="1:5" ht="63.75">
      <c r="A228" s="54" t="s">
        <v>169</v>
      </c>
      <c r="B228" s="69" t="s">
        <v>479</v>
      </c>
      <c r="C228" s="38" t="s">
        <v>168</v>
      </c>
      <c r="D228" s="56"/>
      <c r="E228" s="223">
        <f>E229</f>
        <v>7828.283</v>
      </c>
    </row>
    <row r="229" spans="1:19" s="67" customFormat="1" ht="18.75" customHeight="1">
      <c r="A229" s="3" t="s">
        <v>128</v>
      </c>
      <c r="B229" s="39" t="s">
        <v>479</v>
      </c>
      <c r="C229" s="38" t="s">
        <v>168</v>
      </c>
      <c r="D229" s="38">
        <v>610</v>
      </c>
      <c r="E229" s="219">
        <f>463.3+1000+6314.2+150.783-100</f>
        <v>7828.283</v>
      </c>
      <c r="G229" s="157"/>
      <c r="S229" s="203"/>
    </row>
    <row r="230" spans="1:5" ht="63.75">
      <c r="A230" s="54" t="s">
        <v>44</v>
      </c>
      <c r="B230" s="69" t="s">
        <v>479</v>
      </c>
      <c r="C230" s="45" t="s">
        <v>20</v>
      </c>
      <c r="D230" s="56"/>
      <c r="E230" s="223">
        <f>E231</f>
        <v>12.800000000000011</v>
      </c>
    </row>
    <row r="231" spans="1:5" ht="25.5" customHeight="1">
      <c r="A231" s="31" t="s">
        <v>119</v>
      </c>
      <c r="B231" s="69" t="s">
        <v>479</v>
      </c>
      <c r="C231" s="45" t="s">
        <v>20</v>
      </c>
      <c r="D231" s="38">
        <v>240</v>
      </c>
      <c r="E231" s="223">
        <f>676.1-200-463.3</f>
        <v>12.800000000000011</v>
      </c>
    </row>
    <row r="232" spans="1:5" ht="54" customHeight="1">
      <c r="A232" s="34" t="s">
        <v>21</v>
      </c>
      <c r="B232" s="69" t="s">
        <v>479</v>
      </c>
      <c r="C232" s="45" t="s">
        <v>22</v>
      </c>
      <c r="D232" s="56"/>
      <c r="E232" s="223">
        <f>E233</f>
        <v>68</v>
      </c>
    </row>
    <row r="233" spans="1:5" ht="27.75" customHeight="1">
      <c r="A233" s="31" t="s">
        <v>119</v>
      </c>
      <c r="B233" s="69" t="s">
        <v>479</v>
      </c>
      <c r="C233" s="45" t="s">
        <v>22</v>
      </c>
      <c r="D233" s="38">
        <v>240</v>
      </c>
      <c r="E233" s="223">
        <f>370-302</f>
        <v>68</v>
      </c>
    </row>
    <row r="234" spans="1:5" ht="51" customHeight="1">
      <c r="A234" s="34" t="s">
        <v>23</v>
      </c>
      <c r="B234" s="69" t="s">
        <v>479</v>
      </c>
      <c r="C234" s="45" t="s">
        <v>29</v>
      </c>
      <c r="D234" s="56"/>
      <c r="E234" s="223">
        <f>E235</f>
        <v>1365.2399999999998</v>
      </c>
    </row>
    <row r="235" spans="1:5" ht="24.75" customHeight="1">
      <c r="A235" s="31" t="s">
        <v>119</v>
      </c>
      <c r="B235" s="69" t="s">
        <v>479</v>
      </c>
      <c r="C235" s="45" t="s">
        <v>29</v>
      </c>
      <c r="D235" s="38">
        <v>240</v>
      </c>
      <c r="E235" s="223">
        <f>920+723+1222.24-500-1000</f>
        <v>1365.2399999999998</v>
      </c>
    </row>
    <row r="236" spans="1:19" s="62" customFormat="1" ht="39" hidden="1">
      <c r="A236" s="49" t="s">
        <v>24</v>
      </c>
      <c r="B236" s="68" t="s">
        <v>479</v>
      </c>
      <c r="C236" s="53" t="s">
        <v>488</v>
      </c>
      <c r="D236" s="56"/>
      <c r="E236" s="224">
        <f>E237+E239</f>
        <v>0</v>
      </c>
      <c r="G236" s="156"/>
      <c r="O236" s="18"/>
      <c r="S236" s="387"/>
    </row>
    <row r="237" spans="1:5" ht="51.75" hidden="1">
      <c r="A237" s="54" t="s">
        <v>81</v>
      </c>
      <c r="B237" s="69" t="s">
        <v>479</v>
      </c>
      <c r="C237" s="45" t="s">
        <v>36</v>
      </c>
      <c r="D237" s="56"/>
      <c r="E237" s="223">
        <f>E238</f>
        <v>0</v>
      </c>
    </row>
    <row r="238" spans="1:5" ht="26.25" customHeight="1" hidden="1">
      <c r="A238" s="31" t="s">
        <v>119</v>
      </c>
      <c r="B238" s="69" t="s">
        <v>479</v>
      </c>
      <c r="C238" s="45" t="s">
        <v>36</v>
      </c>
      <c r="D238" s="38">
        <v>240</v>
      </c>
      <c r="E238" s="223">
        <f>20+283-303</f>
        <v>0</v>
      </c>
    </row>
    <row r="239" spans="1:5" ht="51.75" hidden="1">
      <c r="A239" s="54" t="s">
        <v>45</v>
      </c>
      <c r="B239" s="69" t="s">
        <v>479</v>
      </c>
      <c r="C239" s="45" t="s">
        <v>37</v>
      </c>
      <c r="D239" s="56"/>
      <c r="E239" s="223">
        <f>E240</f>
        <v>0</v>
      </c>
    </row>
    <row r="240" spans="1:5" ht="25.5" hidden="1">
      <c r="A240" s="34" t="s">
        <v>414</v>
      </c>
      <c r="B240" s="69" t="s">
        <v>479</v>
      </c>
      <c r="C240" s="45" t="s">
        <v>37</v>
      </c>
      <c r="D240" s="46">
        <v>244</v>
      </c>
      <c r="E240" s="223"/>
    </row>
    <row r="241" spans="1:19" s="66" customFormat="1" ht="25.5" hidden="1">
      <c r="A241" s="49" t="s">
        <v>548</v>
      </c>
      <c r="B241" s="68" t="s">
        <v>479</v>
      </c>
      <c r="C241" s="53" t="s">
        <v>550</v>
      </c>
      <c r="D241" s="56"/>
      <c r="E241" s="224">
        <f>E242</f>
        <v>0</v>
      </c>
      <c r="G241" s="155"/>
      <c r="O241" s="29"/>
      <c r="S241" s="385"/>
    </row>
    <row r="242" spans="1:19" s="62" customFormat="1" ht="39" hidden="1">
      <c r="A242" s="49" t="s">
        <v>549</v>
      </c>
      <c r="B242" s="50" t="s">
        <v>479</v>
      </c>
      <c r="C242" s="53" t="s">
        <v>551</v>
      </c>
      <c r="D242" s="55"/>
      <c r="E242" s="224">
        <f>E243</f>
        <v>0</v>
      </c>
      <c r="G242" s="156"/>
      <c r="O242" s="18"/>
      <c r="S242" s="387"/>
    </row>
    <row r="243" spans="1:19" s="29" customFormat="1" ht="51.75" hidden="1">
      <c r="A243" s="44" t="s">
        <v>136</v>
      </c>
      <c r="B243" s="69" t="s">
        <v>479</v>
      </c>
      <c r="C243" s="45" t="s">
        <v>117</v>
      </c>
      <c r="D243" s="46"/>
      <c r="E243" s="223">
        <f>E244</f>
        <v>0</v>
      </c>
      <c r="S243" s="380"/>
    </row>
    <row r="244" spans="1:19" s="29" customFormat="1" ht="30" customHeight="1" hidden="1">
      <c r="A244" s="31" t="s">
        <v>119</v>
      </c>
      <c r="B244" s="69" t="s">
        <v>479</v>
      </c>
      <c r="C244" s="45" t="s">
        <v>117</v>
      </c>
      <c r="D244" s="38">
        <v>240</v>
      </c>
      <c r="E244" s="223">
        <v>0</v>
      </c>
      <c r="S244" s="380"/>
    </row>
    <row r="245" spans="1:19" s="66" customFormat="1" ht="51">
      <c r="A245" s="49" t="s">
        <v>162</v>
      </c>
      <c r="B245" s="68" t="s">
        <v>479</v>
      </c>
      <c r="C245" s="53" t="s">
        <v>159</v>
      </c>
      <c r="D245" s="56"/>
      <c r="E245" s="224">
        <f>E246</f>
        <v>145.409</v>
      </c>
      <c r="G245" s="155"/>
      <c r="O245" s="29"/>
      <c r="S245" s="385"/>
    </row>
    <row r="246" spans="1:19" s="62" customFormat="1" ht="76.5">
      <c r="A246" s="49" t="s">
        <v>163</v>
      </c>
      <c r="B246" s="50" t="s">
        <v>479</v>
      </c>
      <c r="C246" s="53" t="s">
        <v>160</v>
      </c>
      <c r="D246" s="55"/>
      <c r="E246" s="224">
        <f>E247+E249</f>
        <v>145.409</v>
      </c>
      <c r="G246" s="156"/>
      <c r="O246" s="18"/>
      <c r="S246" s="387"/>
    </row>
    <row r="247" spans="1:19" s="29" customFormat="1" ht="12.75">
      <c r="A247" s="44" t="s">
        <v>362</v>
      </c>
      <c r="B247" s="69" t="s">
        <v>479</v>
      </c>
      <c r="C247" s="45" t="s">
        <v>161</v>
      </c>
      <c r="D247" s="46"/>
      <c r="E247" s="223">
        <f>E248</f>
        <v>13.219</v>
      </c>
      <c r="S247" s="380"/>
    </row>
    <row r="248" spans="1:19" s="29" customFormat="1" ht="30" customHeight="1">
      <c r="A248" s="31" t="s">
        <v>119</v>
      </c>
      <c r="B248" s="69" t="s">
        <v>479</v>
      </c>
      <c r="C248" s="45" t="s">
        <v>161</v>
      </c>
      <c r="D248" s="38">
        <v>240</v>
      </c>
      <c r="E248" s="223">
        <v>13.219</v>
      </c>
      <c r="S248" s="380"/>
    </row>
    <row r="249" spans="1:19" s="29" customFormat="1" ht="30" customHeight="1">
      <c r="A249" s="31" t="s">
        <v>119</v>
      </c>
      <c r="B249" s="69" t="s">
        <v>479</v>
      </c>
      <c r="C249" s="45" t="s">
        <v>339</v>
      </c>
      <c r="D249" s="38">
        <v>240</v>
      </c>
      <c r="E249" s="223">
        <v>132.19</v>
      </c>
      <c r="S249" s="380"/>
    </row>
    <row r="250" spans="1:19" s="105" customFormat="1" ht="15">
      <c r="A250" s="91" t="s">
        <v>473</v>
      </c>
      <c r="B250" s="93" t="s">
        <v>470</v>
      </c>
      <c r="C250" s="92"/>
      <c r="D250" s="92"/>
      <c r="E250" s="216">
        <f>E251</f>
        <v>15034</v>
      </c>
      <c r="G250" s="163"/>
      <c r="S250" s="393"/>
    </row>
    <row r="251" spans="1:19" s="102" customFormat="1" ht="15">
      <c r="A251" s="91" t="s">
        <v>394</v>
      </c>
      <c r="B251" s="93" t="s">
        <v>393</v>
      </c>
      <c r="C251" s="92"/>
      <c r="D251" s="92"/>
      <c r="E251" s="216">
        <f>E261+E267+E270+E252</f>
        <v>15034</v>
      </c>
      <c r="G251" s="159"/>
      <c r="O251" s="105"/>
      <c r="S251" s="389"/>
    </row>
    <row r="252" spans="1:7" ht="28.5">
      <c r="A252" s="91" t="s">
        <v>456</v>
      </c>
      <c r="B252" s="93" t="s">
        <v>393</v>
      </c>
      <c r="C252" s="92" t="s">
        <v>452</v>
      </c>
      <c r="D252" s="92"/>
      <c r="E252" s="216">
        <f>E258+E253+E256</f>
        <v>1858.9</v>
      </c>
      <c r="G252" s="18"/>
    </row>
    <row r="253" spans="1:19" s="29" customFormat="1" ht="25.5">
      <c r="A253" s="31" t="s">
        <v>90</v>
      </c>
      <c r="B253" s="28" t="s">
        <v>393</v>
      </c>
      <c r="C253" s="1" t="s">
        <v>89</v>
      </c>
      <c r="D253" s="1"/>
      <c r="E253" s="220">
        <f>E254+E255</f>
        <v>1258.9</v>
      </c>
      <c r="S253" s="380"/>
    </row>
    <row r="254" spans="1:19" s="29" customFormat="1" ht="18" customHeight="1">
      <c r="A254" s="193" t="s">
        <v>122</v>
      </c>
      <c r="B254" s="28" t="s">
        <v>393</v>
      </c>
      <c r="C254" s="1" t="s">
        <v>89</v>
      </c>
      <c r="D254" s="1" t="s">
        <v>126</v>
      </c>
      <c r="E254" s="220">
        <v>558.9</v>
      </c>
      <c r="S254" s="380"/>
    </row>
    <row r="255" spans="1:19" s="29" customFormat="1" ht="12.75">
      <c r="A255" s="31" t="s">
        <v>171</v>
      </c>
      <c r="B255" s="28" t="s">
        <v>393</v>
      </c>
      <c r="C255" s="1" t="s">
        <v>89</v>
      </c>
      <c r="D255" s="1" t="s">
        <v>129</v>
      </c>
      <c r="E255" s="220">
        <v>700</v>
      </c>
      <c r="S255" s="380"/>
    </row>
    <row r="256" spans="1:19" s="29" customFormat="1" ht="12.75" hidden="1">
      <c r="A256" s="31" t="s">
        <v>88</v>
      </c>
      <c r="B256" s="28" t="s">
        <v>393</v>
      </c>
      <c r="C256" s="1" t="s">
        <v>87</v>
      </c>
      <c r="D256" s="1"/>
      <c r="E256" s="220">
        <f>E257</f>
        <v>0</v>
      </c>
      <c r="S256" s="380"/>
    </row>
    <row r="257" spans="1:19" s="29" customFormat="1" ht="25.5" hidden="1">
      <c r="A257" s="31" t="s">
        <v>414</v>
      </c>
      <c r="B257" s="28" t="s">
        <v>393</v>
      </c>
      <c r="C257" s="1" t="s">
        <v>87</v>
      </c>
      <c r="D257" s="1" t="s">
        <v>439</v>
      </c>
      <c r="E257" s="220"/>
      <c r="S257" s="380"/>
    </row>
    <row r="258" spans="1:19" s="29" customFormat="1" ht="12.75">
      <c r="A258" s="31" t="s">
        <v>62</v>
      </c>
      <c r="B258" s="28" t="s">
        <v>393</v>
      </c>
      <c r="C258" s="1" t="s">
        <v>61</v>
      </c>
      <c r="D258" s="1"/>
      <c r="E258" s="220">
        <f>E259</f>
        <v>600</v>
      </c>
      <c r="S258" s="380"/>
    </row>
    <row r="259" spans="1:19" s="29" customFormat="1" ht="12.75">
      <c r="A259" s="31" t="s">
        <v>171</v>
      </c>
      <c r="B259" s="28" t="s">
        <v>393</v>
      </c>
      <c r="C259" s="1" t="s">
        <v>61</v>
      </c>
      <c r="D259" s="1" t="s">
        <v>129</v>
      </c>
      <c r="E259" s="220">
        <v>600</v>
      </c>
      <c r="S259" s="380"/>
    </row>
    <row r="260" spans="1:19" s="102" customFormat="1" ht="42.75">
      <c r="A260" s="91" t="s">
        <v>34</v>
      </c>
      <c r="B260" s="93" t="s">
        <v>393</v>
      </c>
      <c r="C260" s="92" t="s">
        <v>379</v>
      </c>
      <c r="D260" s="92"/>
      <c r="E260" s="216">
        <f>E261+E270</f>
        <v>6082</v>
      </c>
      <c r="G260" s="159"/>
      <c r="O260" s="105"/>
      <c r="S260" s="389"/>
    </row>
    <row r="261" spans="1:19" s="62" customFormat="1" ht="51">
      <c r="A261" s="25" t="s">
        <v>517</v>
      </c>
      <c r="B261" s="20" t="s">
        <v>393</v>
      </c>
      <c r="C261" s="21" t="s">
        <v>387</v>
      </c>
      <c r="D261" s="21"/>
      <c r="E261" s="215">
        <f>E262</f>
        <v>3890.8999999999996</v>
      </c>
      <c r="G261" s="156"/>
      <c r="O261" s="18"/>
      <c r="S261" s="387"/>
    </row>
    <row r="262" spans="1:5" ht="63.75">
      <c r="A262" s="31" t="s">
        <v>518</v>
      </c>
      <c r="B262" s="28" t="s">
        <v>393</v>
      </c>
      <c r="C262" s="1" t="s">
        <v>397</v>
      </c>
      <c r="D262" s="1"/>
      <c r="E262" s="220">
        <f>E263+E264+E265+E266</f>
        <v>3890.8999999999996</v>
      </c>
    </row>
    <row r="263" spans="1:5" ht="15.75" customHeight="1">
      <c r="A263" s="193" t="s">
        <v>122</v>
      </c>
      <c r="B263" s="28" t="s">
        <v>393</v>
      </c>
      <c r="C263" s="1" t="s">
        <v>397</v>
      </c>
      <c r="D263" s="1" t="s">
        <v>126</v>
      </c>
      <c r="E263" s="220">
        <f>2769.1+2.1+80</f>
        <v>2851.2</v>
      </c>
    </row>
    <row r="264" spans="1:5" ht="25.5" hidden="1">
      <c r="A264" s="31" t="s">
        <v>437</v>
      </c>
      <c r="B264" s="28" t="s">
        <v>393</v>
      </c>
      <c r="C264" s="1" t="s">
        <v>397</v>
      </c>
      <c r="D264" s="1" t="s">
        <v>438</v>
      </c>
      <c r="E264" s="220">
        <v>0</v>
      </c>
    </row>
    <row r="265" spans="1:5" ht="27" customHeight="1">
      <c r="A265" s="31" t="s">
        <v>119</v>
      </c>
      <c r="B265" s="28" t="s">
        <v>393</v>
      </c>
      <c r="C265" s="1" t="s">
        <v>397</v>
      </c>
      <c r="D265" s="38">
        <v>240</v>
      </c>
      <c r="E265" s="220">
        <f>1478.7-360-80</f>
        <v>1038.7</v>
      </c>
    </row>
    <row r="266" spans="1:19" s="19" customFormat="1" ht="18.75" customHeight="1">
      <c r="A266" s="3" t="s">
        <v>123</v>
      </c>
      <c r="B266" s="28" t="s">
        <v>393</v>
      </c>
      <c r="C266" s="1" t="s">
        <v>397</v>
      </c>
      <c r="D266" s="1" t="s">
        <v>127</v>
      </c>
      <c r="E266" s="220">
        <v>1</v>
      </c>
      <c r="G266" s="149"/>
      <c r="S266" s="170"/>
    </row>
    <row r="267" spans="1:19" s="26" customFormat="1" ht="38.25">
      <c r="A267" s="25" t="s">
        <v>520</v>
      </c>
      <c r="B267" s="20" t="s">
        <v>393</v>
      </c>
      <c r="C267" s="21" t="s">
        <v>388</v>
      </c>
      <c r="D267" s="21"/>
      <c r="E267" s="215">
        <f>E268</f>
        <v>7093.100000000001</v>
      </c>
      <c r="G267" s="153"/>
      <c r="O267" s="65"/>
      <c r="S267" s="382"/>
    </row>
    <row r="268" spans="1:19" s="26" customFormat="1" ht="76.5">
      <c r="A268" s="31" t="s">
        <v>519</v>
      </c>
      <c r="B268" s="28" t="s">
        <v>393</v>
      </c>
      <c r="C268" s="1" t="s">
        <v>398</v>
      </c>
      <c r="D268" s="1"/>
      <c r="E268" s="220">
        <f>E269</f>
        <v>7093.100000000001</v>
      </c>
      <c r="G268" s="153"/>
      <c r="O268" s="65"/>
      <c r="S268" s="382"/>
    </row>
    <row r="269" spans="1:19" s="29" customFormat="1" ht="15" customHeight="1">
      <c r="A269" s="3" t="s">
        <v>128</v>
      </c>
      <c r="B269" s="28" t="s">
        <v>393</v>
      </c>
      <c r="C269" s="1" t="s">
        <v>398</v>
      </c>
      <c r="D269" s="1" t="s">
        <v>129</v>
      </c>
      <c r="E269" s="220">
        <f>8217.2+106.7-260-19.8-9-1.2-4-57.6-90-13.5-8.2-80-24-40-600-23.5</f>
        <v>7093.100000000001</v>
      </c>
      <c r="G269" s="151"/>
      <c r="S269" s="380"/>
    </row>
    <row r="270" spans="1:19" s="19" customFormat="1" ht="43.5" customHeight="1">
      <c r="A270" s="49" t="s">
        <v>521</v>
      </c>
      <c r="B270" s="20" t="s">
        <v>393</v>
      </c>
      <c r="C270" s="53" t="s">
        <v>389</v>
      </c>
      <c r="D270" s="56"/>
      <c r="E270" s="224">
        <f>E271</f>
        <v>2191.1</v>
      </c>
      <c r="G270" s="149"/>
      <c r="S270" s="170"/>
    </row>
    <row r="271" spans="1:19" s="19" customFormat="1" ht="63.75">
      <c r="A271" s="54" t="s">
        <v>522</v>
      </c>
      <c r="B271" s="28" t="s">
        <v>393</v>
      </c>
      <c r="C271" s="53" t="s">
        <v>535</v>
      </c>
      <c r="D271" s="56"/>
      <c r="E271" s="223">
        <f>E272+E273</f>
        <v>2191.1</v>
      </c>
      <c r="G271" s="149"/>
      <c r="S271" s="170"/>
    </row>
    <row r="272" spans="1:19" s="26" customFormat="1" ht="27.75" customHeight="1">
      <c r="A272" s="31" t="s">
        <v>119</v>
      </c>
      <c r="B272" s="28" t="s">
        <v>393</v>
      </c>
      <c r="C272" s="1" t="s">
        <v>535</v>
      </c>
      <c r="D272" s="38">
        <v>240</v>
      </c>
      <c r="E272" s="220">
        <f>21.5+50+500+33.6+30+400</f>
        <v>1035.1</v>
      </c>
      <c r="G272" s="153"/>
      <c r="O272" s="65"/>
      <c r="S272" s="382"/>
    </row>
    <row r="273" spans="1:19" s="29" customFormat="1" ht="15" customHeight="1">
      <c r="A273" s="3" t="s">
        <v>128</v>
      </c>
      <c r="B273" s="28" t="s">
        <v>393</v>
      </c>
      <c r="C273" s="1" t="s">
        <v>535</v>
      </c>
      <c r="D273" s="1" t="s">
        <v>129</v>
      </c>
      <c r="E273" s="220">
        <f>991.5+66+50+25+23.5</f>
        <v>1156</v>
      </c>
      <c r="G273" s="151"/>
      <c r="S273" s="380"/>
    </row>
    <row r="274" spans="1:19" s="113" customFormat="1" ht="15">
      <c r="A274" s="91" t="s">
        <v>462</v>
      </c>
      <c r="B274" s="93" t="s">
        <v>463</v>
      </c>
      <c r="C274" s="92"/>
      <c r="D274" s="92"/>
      <c r="E274" s="216">
        <f>E275+E280</f>
        <v>8865.925</v>
      </c>
      <c r="G274" s="152"/>
      <c r="S274" s="386"/>
    </row>
    <row r="275" spans="1:19" s="113" customFormat="1" ht="15">
      <c r="A275" s="91" t="s">
        <v>411</v>
      </c>
      <c r="B275" s="93" t="s">
        <v>457</v>
      </c>
      <c r="C275" s="92"/>
      <c r="D275" s="92"/>
      <c r="E275" s="216">
        <f>E276</f>
        <v>943.8000000000001</v>
      </c>
      <c r="G275" s="152"/>
      <c r="S275" s="386"/>
    </row>
    <row r="276" spans="1:19" s="71" customFormat="1" ht="25.5">
      <c r="A276" s="23" t="s">
        <v>527</v>
      </c>
      <c r="B276" s="20" t="s">
        <v>457</v>
      </c>
      <c r="C276" s="21" t="s">
        <v>381</v>
      </c>
      <c r="D276" s="21"/>
      <c r="E276" s="215">
        <f>E277</f>
        <v>943.8000000000001</v>
      </c>
      <c r="G276" s="161"/>
      <c r="O276" s="19"/>
      <c r="S276" s="391"/>
    </row>
    <row r="277" spans="1:19" s="71" customFormat="1" ht="51">
      <c r="A277" s="25" t="s">
        <v>528</v>
      </c>
      <c r="B277" s="20" t="s">
        <v>457</v>
      </c>
      <c r="C277" s="21" t="s">
        <v>391</v>
      </c>
      <c r="D277" s="21"/>
      <c r="E277" s="215">
        <f>E278</f>
        <v>943.8000000000001</v>
      </c>
      <c r="G277" s="161"/>
      <c r="O277" s="19"/>
      <c r="S277" s="391"/>
    </row>
    <row r="278" spans="1:19" s="29" customFormat="1" ht="51">
      <c r="A278" s="3" t="s">
        <v>529</v>
      </c>
      <c r="B278" s="28" t="s">
        <v>457</v>
      </c>
      <c r="C278" s="1" t="s">
        <v>526</v>
      </c>
      <c r="D278" s="1"/>
      <c r="E278" s="220">
        <f>E279</f>
        <v>943.8000000000001</v>
      </c>
      <c r="G278" s="151"/>
      <c r="S278" s="380"/>
    </row>
    <row r="279" spans="1:19" s="29" customFormat="1" ht="19.5" customHeight="1">
      <c r="A279" s="3" t="s">
        <v>130</v>
      </c>
      <c r="B279" s="28" t="s">
        <v>457</v>
      </c>
      <c r="C279" s="1" t="s">
        <v>526</v>
      </c>
      <c r="D279" s="1" t="s">
        <v>131</v>
      </c>
      <c r="E279" s="220">
        <f>296.1+647.7</f>
        <v>943.8000000000001</v>
      </c>
      <c r="G279" s="151"/>
      <c r="S279" s="380"/>
    </row>
    <row r="280" spans="1:19" s="113" customFormat="1" ht="15">
      <c r="A280" s="91" t="s">
        <v>449</v>
      </c>
      <c r="B280" s="93" t="s">
        <v>448</v>
      </c>
      <c r="C280" s="92"/>
      <c r="D280" s="92"/>
      <c r="E280" s="216">
        <f>E285+E281</f>
        <v>7922.125</v>
      </c>
      <c r="G280" s="152"/>
      <c r="S280" s="386"/>
    </row>
    <row r="281" spans="1:5" ht="12.75" hidden="1">
      <c r="A281" s="23" t="s">
        <v>489</v>
      </c>
      <c r="B281" s="68" t="s">
        <v>448</v>
      </c>
      <c r="C281" s="42" t="s">
        <v>376</v>
      </c>
      <c r="D281" s="42"/>
      <c r="E281" s="218">
        <f>E282</f>
        <v>0</v>
      </c>
    </row>
    <row r="282" spans="1:5" ht="12.75" hidden="1">
      <c r="A282" s="25" t="s">
        <v>456</v>
      </c>
      <c r="B282" s="68" t="s">
        <v>448</v>
      </c>
      <c r="C282" s="21" t="s">
        <v>452</v>
      </c>
      <c r="D282" s="21"/>
      <c r="E282" s="215">
        <f>E283</f>
        <v>0</v>
      </c>
    </row>
    <row r="283" spans="1:19" s="19" customFormat="1" ht="25.5" hidden="1">
      <c r="A283" s="48" t="s">
        <v>49</v>
      </c>
      <c r="B283" s="68" t="s">
        <v>448</v>
      </c>
      <c r="C283" s="38" t="s">
        <v>48</v>
      </c>
      <c r="D283" s="38"/>
      <c r="E283" s="219">
        <f>E284</f>
        <v>0</v>
      </c>
      <c r="G283" s="149"/>
      <c r="S283" s="170"/>
    </row>
    <row r="284" spans="1:19" s="19" customFormat="1" ht="39" hidden="1">
      <c r="A284" s="48" t="s">
        <v>50</v>
      </c>
      <c r="B284" s="68" t="s">
        <v>448</v>
      </c>
      <c r="C284" s="38" t="s">
        <v>48</v>
      </c>
      <c r="D284" s="40">
        <v>314</v>
      </c>
      <c r="E284" s="219"/>
      <c r="G284" s="149"/>
      <c r="S284" s="170"/>
    </row>
    <row r="285" spans="1:19" s="71" customFormat="1" ht="51">
      <c r="A285" s="23" t="s">
        <v>523</v>
      </c>
      <c r="B285" s="68" t="s">
        <v>448</v>
      </c>
      <c r="C285" s="21" t="s">
        <v>377</v>
      </c>
      <c r="D285" s="21"/>
      <c r="E285" s="215">
        <f>E286</f>
        <v>7922.125</v>
      </c>
      <c r="G285" s="161"/>
      <c r="O285" s="19"/>
      <c r="S285" s="391"/>
    </row>
    <row r="286" spans="1:19" s="71" customFormat="1" ht="89.25">
      <c r="A286" s="25" t="s">
        <v>525</v>
      </c>
      <c r="B286" s="68" t="s">
        <v>448</v>
      </c>
      <c r="C286" s="21" t="s">
        <v>386</v>
      </c>
      <c r="D286" s="21"/>
      <c r="E286" s="215">
        <f>E287+E290+E293+E296</f>
        <v>7922.125</v>
      </c>
      <c r="G286" s="161"/>
      <c r="O286" s="19"/>
      <c r="S286" s="391"/>
    </row>
    <row r="287" spans="1:19" s="29" customFormat="1" ht="81" customHeight="1">
      <c r="A287" s="30" t="s">
        <v>55</v>
      </c>
      <c r="B287" s="69" t="s">
        <v>448</v>
      </c>
      <c r="C287" s="1" t="s">
        <v>524</v>
      </c>
      <c r="D287" s="1"/>
      <c r="E287" s="220">
        <f>E288+E289</f>
        <v>600</v>
      </c>
      <c r="G287" s="151"/>
      <c r="S287" s="380"/>
    </row>
    <row r="288" spans="1:19" s="65" customFormat="1" ht="12.75" hidden="1">
      <c r="A288" s="31" t="s">
        <v>399</v>
      </c>
      <c r="B288" s="69" t="s">
        <v>448</v>
      </c>
      <c r="C288" s="1" t="s">
        <v>524</v>
      </c>
      <c r="D288" s="1" t="s">
        <v>442</v>
      </c>
      <c r="E288" s="220"/>
      <c r="G288" s="160"/>
      <c r="S288" s="390"/>
    </row>
    <row r="289" spans="1:19" s="65" customFormat="1" ht="16.5" customHeight="1">
      <c r="A289" s="3" t="s">
        <v>130</v>
      </c>
      <c r="B289" s="69" t="s">
        <v>448</v>
      </c>
      <c r="C289" s="1" t="s">
        <v>524</v>
      </c>
      <c r="D289" s="1" t="s">
        <v>131</v>
      </c>
      <c r="E289" s="220">
        <f>1500-500-400</f>
        <v>600</v>
      </c>
      <c r="G289" s="160"/>
      <c r="S289" s="390"/>
    </row>
    <row r="290" spans="1:19" s="29" customFormat="1" ht="25.5">
      <c r="A290" s="30" t="s">
        <v>83</v>
      </c>
      <c r="B290" s="69" t="s">
        <v>448</v>
      </c>
      <c r="C290" s="1" t="s">
        <v>82</v>
      </c>
      <c r="D290" s="1"/>
      <c r="E290" s="220">
        <f>E291+E292</f>
        <v>896.5</v>
      </c>
      <c r="S290" s="380"/>
    </row>
    <row r="291" spans="1:19" s="65" customFormat="1" ht="12.75">
      <c r="A291" s="31" t="s">
        <v>399</v>
      </c>
      <c r="B291" s="69" t="s">
        <v>448</v>
      </c>
      <c r="C291" s="1" t="s">
        <v>524</v>
      </c>
      <c r="D291" s="1" t="s">
        <v>442</v>
      </c>
      <c r="E291" s="220"/>
      <c r="S291" s="390"/>
    </row>
    <row r="292" spans="1:19" s="65" customFormat="1" ht="28.5" customHeight="1">
      <c r="A292" s="3" t="s">
        <v>360</v>
      </c>
      <c r="B292" s="69" t="s">
        <v>448</v>
      </c>
      <c r="C292" s="1" t="s">
        <v>82</v>
      </c>
      <c r="D292" s="1" t="s">
        <v>131</v>
      </c>
      <c r="E292" s="220">
        <f>251.5+645</f>
        <v>896.5</v>
      </c>
      <c r="S292" s="390"/>
    </row>
    <row r="293" spans="1:19" s="29" customFormat="1" ht="51">
      <c r="A293" s="30" t="s">
        <v>100</v>
      </c>
      <c r="B293" s="69" t="s">
        <v>448</v>
      </c>
      <c r="C293" s="1" t="s">
        <v>84</v>
      </c>
      <c r="D293" s="1"/>
      <c r="E293" s="220">
        <f>E294+E295</f>
        <v>1835.964</v>
      </c>
      <c r="S293" s="380"/>
    </row>
    <row r="294" spans="1:19" s="65" customFormat="1" ht="12.75">
      <c r="A294" s="31" t="s">
        <v>399</v>
      </c>
      <c r="B294" s="69" t="s">
        <v>448</v>
      </c>
      <c r="C294" s="1" t="s">
        <v>524</v>
      </c>
      <c r="D294" s="1" t="s">
        <v>442</v>
      </c>
      <c r="E294" s="220"/>
      <c r="S294" s="390"/>
    </row>
    <row r="295" spans="1:19" s="65" customFormat="1" ht="28.5" customHeight="1">
      <c r="A295" s="3" t="s">
        <v>360</v>
      </c>
      <c r="B295" s="69" t="s">
        <v>448</v>
      </c>
      <c r="C295" s="1" t="s">
        <v>84</v>
      </c>
      <c r="D295" s="1" t="s">
        <v>131</v>
      </c>
      <c r="E295" s="220">
        <v>1835.964</v>
      </c>
      <c r="S295" s="390"/>
    </row>
    <row r="296" spans="1:19" s="29" customFormat="1" ht="25.5">
      <c r="A296" s="30" t="s">
        <v>86</v>
      </c>
      <c r="B296" s="69" t="s">
        <v>448</v>
      </c>
      <c r="C296" s="1" t="s">
        <v>85</v>
      </c>
      <c r="D296" s="1"/>
      <c r="E296" s="220">
        <f>E297+E298</f>
        <v>4589.661</v>
      </c>
      <c r="S296" s="380"/>
    </row>
    <row r="297" spans="1:19" s="65" customFormat="1" ht="12.75" hidden="1">
      <c r="A297" s="31" t="s">
        <v>399</v>
      </c>
      <c r="B297" s="69" t="s">
        <v>448</v>
      </c>
      <c r="C297" s="1" t="s">
        <v>524</v>
      </c>
      <c r="D297" s="1" t="s">
        <v>442</v>
      </c>
      <c r="E297" s="220"/>
      <c r="S297" s="390"/>
    </row>
    <row r="298" spans="1:19" s="65" customFormat="1" ht="12.75">
      <c r="A298" s="31" t="s">
        <v>47</v>
      </c>
      <c r="B298" s="69" t="s">
        <v>448</v>
      </c>
      <c r="C298" s="1" t="s">
        <v>85</v>
      </c>
      <c r="D298" s="1" t="s">
        <v>131</v>
      </c>
      <c r="E298" s="220">
        <f>797.776+3791.885</f>
        <v>4589.661</v>
      </c>
      <c r="S298" s="390"/>
    </row>
    <row r="299" spans="1:19" s="104" customFormat="1" ht="14.25" hidden="1">
      <c r="A299" s="91" t="s">
        <v>474</v>
      </c>
      <c r="B299" s="93" t="s">
        <v>471</v>
      </c>
      <c r="C299" s="92"/>
      <c r="D299" s="92"/>
      <c r="E299" s="216">
        <f>E300</f>
        <v>0</v>
      </c>
      <c r="G299" s="150"/>
      <c r="S299" s="379"/>
    </row>
    <row r="300" spans="1:19" s="104" customFormat="1" ht="14.25" hidden="1">
      <c r="A300" s="91" t="s">
        <v>396</v>
      </c>
      <c r="B300" s="93" t="s">
        <v>395</v>
      </c>
      <c r="C300" s="92"/>
      <c r="D300" s="92"/>
      <c r="E300" s="216">
        <f>E301+E305</f>
        <v>0</v>
      </c>
      <c r="G300" s="150"/>
      <c r="S300" s="379"/>
    </row>
    <row r="301" spans="1:19" s="66" customFormat="1" ht="25.5" hidden="1">
      <c r="A301" s="23" t="s">
        <v>530</v>
      </c>
      <c r="B301" s="20" t="s">
        <v>395</v>
      </c>
      <c r="C301" s="21" t="s">
        <v>380</v>
      </c>
      <c r="D301" s="21"/>
      <c r="E301" s="215">
        <f>E302</f>
        <v>0</v>
      </c>
      <c r="G301" s="155"/>
      <c r="O301" s="29"/>
      <c r="S301" s="385"/>
    </row>
    <row r="302" spans="1:19" s="66" customFormat="1" ht="39" hidden="1">
      <c r="A302" s="25" t="s">
        <v>531</v>
      </c>
      <c r="B302" s="20" t="s">
        <v>395</v>
      </c>
      <c r="C302" s="21" t="s">
        <v>390</v>
      </c>
      <c r="D302" s="21"/>
      <c r="E302" s="215">
        <f>E303</f>
        <v>0</v>
      </c>
      <c r="G302" s="155"/>
      <c r="O302" s="29"/>
      <c r="S302" s="385"/>
    </row>
    <row r="303" spans="1:19" s="29" customFormat="1" ht="51.75" hidden="1">
      <c r="A303" s="31" t="s">
        <v>112</v>
      </c>
      <c r="B303" s="28" t="s">
        <v>395</v>
      </c>
      <c r="C303" s="1" t="s">
        <v>35</v>
      </c>
      <c r="D303" s="1"/>
      <c r="E303" s="220">
        <f>E304</f>
        <v>0</v>
      </c>
      <c r="G303" s="151"/>
      <c r="S303" s="380"/>
    </row>
    <row r="304" spans="1:19" s="29" customFormat="1" ht="25.5" hidden="1">
      <c r="A304" s="31" t="s">
        <v>118</v>
      </c>
      <c r="B304" s="28" t="s">
        <v>395</v>
      </c>
      <c r="C304" s="1" t="s">
        <v>35</v>
      </c>
      <c r="D304" s="38">
        <v>240</v>
      </c>
      <c r="E304" s="220">
        <f>2200-600-100-299-1201</f>
        <v>0</v>
      </c>
      <c r="G304" s="151"/>
      <c r="S304" s="380"/>
    </row>
    <row r="305" spans="1:19" s="29" customFormat="1" ht="12.75" hidden="1">
      <c r="A305" s="23" t="s">
        <v>489</v>
      </c>
      <c r="B305" s="68" t="s">
        <v>395</v>
      </c>
      <c r="C305" s="42" t="s">
        <v>376</v>
      </c>
      <c r="D305" s="21"/>
      <c r="E305" s="215">
        <f>E306</f>
        <v>0</v>
      </c>
      <c r="S305" s="380"/>
    </row>
    <row r="306" spans="1:19" s="29" customFormat="1" ht="12.75" hidden="1">
      <c r="A306" s="25" t="s">
        <v>456</v>
      </c>
      <c r="B306" s="68" t="s">
        <v>395</v>
      </c>
      <c r="C306" s="21" t="s">
        <v>452</v>
      </c>
      <c r="D306" s="1"/>
      <c r="E306" s="220">
        <f>E307+E309+E311</f>
        <v>0</v>
      </c>
      <c r="S306" s="380"/>
    </row>
    <row r="307" spans="1:19" s="29" customFormat="1" ht="12.75" hidden="1">
      <c r="A307" s="31" t="s">
        <v>69</v>
      </c>
      <c r="B307" s="69" t="s">
        <v>395</v>
      </c>
      <c r="C307" s="1" t="s">
        <v>68</v>
      </c>
      <c r="D307" s="1"/>
      <c r="E307" s="220">
        <f>E308</f>
        <v>0</v>
      </c>
      <c r="S307" s="380"/>
    </row>
    <row r="308" spans="1:19" s="29" customFormat="1" ht="25.5" hidden="1">
      <c r="A308" s="31" t="s">
        <v>414</v>
      </c>
      <c r="B308" s="69" t="s">
        <v>395</v>
      </c>
      <c r="C308" s="1" t="s">
        <v>68</v>
      </c>
      <c r="D308" s="1" t="s">
        <v>439</v>
      </c>
      <c r="E308" s="220"/>
      <c r="S308" s="380"/>
    </row>
    <row r="309" spans="1:19" s="29" customFormat="1" ht="12.75" hidden="1">
      <c r="A309" s="31" t="s">
        <v>79</v>
      </c>
      <c r="B309" s="69" t="s">
        <v>395</v>
      </c>
      <c r="C309" s="1" t="s">
        <v>72</v>
      </c>
      <c r="D309" s="1"/>
      <c r="E309" s="220">
        <f>E310</f>
        <v>0</v>
      </c>
      <c r="S309" s="380"/>
    </row>
    <row r="310" spans="1:19" s="29" customFormat="1" ht="25.5" hidden="1">
      <c r="A310" s="31" t="s">
        <v>414</v>
      </c>
      <c r="B310" s="69" t="s">
        <v>395</v>
      </c>
      <c r="C310" s="1" t="s">
        <v>72</v>
      </c>
      <c r="D310" s="1" t="s">
        <v>439</v>
      </c>
      <c r="E310" s="220"/>
      <c r="S310" s="380"/>
    </row>
    <row r="311" spans="1:19" s="29" customFormat="1" ht="39" hidden="1">
      <c r="A311" s="31" t="s">
        <v>106</v>
      </c>
      <c r="B311" s="69" t="s">
        <v>395</v>
      </c>
      <c r="C311" s="1" t="s">
        <v>93</v>
      </c>
      <c r="D311" s="1"/>
      <c r="E311" s="220">
        <f>E312</f>
        <v>0</v>
      </c>
      <c r="S311" s="380"/>
    </row>
    <row r="312" spans="1:19" s="29" customFormat="1" ht="25.5" hidden="1">
      <c r="A312" s="31" t="s">
        <v>414</v>
      </c>
      <c r="B312" s="69" t="s">
        <v>395</v>
      </c>
      <c r="C312" s="1" t="s">
        <v>93</v>
      </c>
      <c r="D312" s="1" t="s">
        <v>439</v>
      </c>
      <c r="E312" s="220"/>
      <c r="F312" s="172"/>
      <c r="S312" s="380"/>
    </row>
    <row r="313" spans="1:19" s="29" customFormat="1" ht="14.25">
      <c r="A313" s="91" t="s">
        <v>475</v>
      </c>
      <c r="B313" s="68" t="s">
        <v>472</v>
      </c>
      <c r="C313" s="120"/>
      <c r="D313" s="1"/>
      <c r="E313" s="216">
        <f>E314</f>
        <v>600</v>
      </c>
      <c r="F313" s="172"/>
      <c r="S313" s="380"/>
    </row>
    <row r="314" spans="1:19" s="29" customFormat="1" ht="14.25">
      <c r="A314" s="91" t="s">
        <v>451</v>
      </c>
      <c r="B314" s="68" t="s">
        <v>450</v>
      </c>
      <c r="C314" s="120"/>
      <c r="D314" s="1"/>
      <c r="E314" s="216">
        <f>E315</f>
        <v>600</v>
      </c>
      <c r="F314" s="172"/>
      <c r="S314" s="380"/>
    </row>
    <row r="315" spans="1:5" ht="25.5">
      <c r="A315" s="23" t="s">
        <v>489</v>
      </c>
      <c r="B315" s="68" t="s">
        <v>450</v>
      </c>
      <c r="C315" s="53" t="s">
        <v>376</v>
      </c>
      <c r="D315" s="56"/>
      <c r="E315" s="224">
        <f>E316</f>
        <v>600</v>
      </c>
    </row>
    <row r="316" spans="1:5" ht="12.75">
      <c r="A316" s="25" t="s">
        <v>456</v>
      </c>
      <c r="B316" s="68" t="s">
        <v>450</v>
      </c>
      <c r="C316" s="53" t="s">
        <v>452</v>
      </c>
      <c r="D316" s="56"/>
      <c r="E316" s="224">
        <f>E317</f>
        <v>600</v>
      </c>
    </row>
    <row r="317" spans="1:5" ht="51">
      <c r="A317" s="54" t="s">
        <v>170</v>
      </c>
      <c r="B317" s="69" t="s">
        <v>450</v>
      </c>
      <c r="C317" s="45" t="s">
        <v>536</v>
      </c>
      <c r="D317" s="56"/>
      <c r="E317" s="223">
        <f>E318+E320</f>
        <v>600</v>
      </c>
    </row>
    <row r="318" spans="1:5" ht="32.25" customHeight="1">
      <c r="A318" s="31" t="s">
        <v>138</v>
      </c>
      <c r="B318" s="69" t="s">
        <v>450</v>
      </c>
      <c r="C318" s="45" t="s">
        <v>536</v>
      </c>
      <c r="D318" s="38">
        <v>810</v>
      </c>
      <c r="E318" s="223">
        <f>300+300-182</f>
        <v>418</v>
      </c>
    </row>
    <row r="319" spans="1:5" ht="51">
      <c r="A319" s="54" t="s">
        <v>170</v>
      </c>
      <c r="B319" s="69" t="s">
        <v>450</v>
      </c>
      <c r="C319" s="45" t="s">
        <v>157</v>
      </c>
      <c r="D319" s="56"/>
      <c r="E319" s="223">
        <f>E320</f>
        <v>182</v>
      </c>
    </row>
    <row r="320" spans="1:5" ht="30.75" customHeight="1">
      <c r="A320" s="31" t="s">
        <v>119</v>
      </c>
      <c r="B320" s="69" t="s">
        <v>450</v>
      </c>
      <c r="C320" s="45" t="s">
        <v>157</v>
      </c>
      <c r="D320" s="38">
        <v>240</v>
      </c>
      <c r="E320" s="223">
        <v>182</v>
      </c>
    </row>
    <row r="321" spans="1:5" ht="12.75">
      <c r="A321" s="455" t="s">
        <v>392</v>
      </c>
      <c r="B321" s="456"/>
      <c r="C321" s="456"/>
      <c r="D321" s="457"/>
      <c r="E321" s="218">
        <f>E11+E79+E87+E103+E138+E250+E274+E299+E315</f>
        <v>136865.30468</v>
      </c>
    </row>
    <row r="322" ht="12.75">
      <c r="E322" s="226" t="s">
        <v>368</v>
      </c>
    </row>
    <row r="323" spans="4:5" ht="12.75">
      <c r="D323" s="201"/>
      <c r="E323" s="398"/>
    </row>
    <row r="324" spans="4:5" ht="12.75">
      <c r="D324" s="201"/>
      <c r="E324" s="326"/>
    </row>
    <row r="325" spans="4:5" ht="12.75">
      <c r="D325" s="201"/>
      <c r="E325" s="226"/>
    </row>
    <row r="326" spans="4:8" ht="12.75">
      <c r="D326" s="201"/>
      <c r="E326" s="226"/>
      <c r="H326" s="145"/>
    </row>
    <row r="327" spans="4:5" ht="12.75">
      <c r="D327" s="201"/>
      <c r="E327" s="226"/>
    </row>
    <row r="328" spans="4:5" ht="12.75">
      <c r="D328" s="201"/>
      <c r="E328" s="226"/>
    </row>
    <row r="329" spans="4:5" ht="12.75">
      <c r="D329" s="201"/>
      <c r="E329" s="226"/>
    </row>
    <row r="330" spans="4:5" ht="12.75">
      <c r="D330" s="201"/>
      <c r="E330" s="226"/>
    </row>
    <row r="331" spans="4:5" ht="12.75">
      <c r="D331" s="201"/>
      <c r="E331" s="226"/>
    </row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</sheetData>
  <sheetProtection/>
  <autoFilter ref="A10:E321"/>
  <mergeCells count="2">
    <mergeCell ref="A7:E7"/>
    <mergeCell ref="A321:D321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2"/>
  <sheetViews>
    <sheetView tabSelected="1" view="pageBreakPreview" zoomScale="83" zoomScaleNormal="85" zoomScaleSheetLayoutView="83" zoomScalePageLayoutView="75" workbookViewId="0" topLeftCell="A1">
      <selection activeCell="F5" sqref="F5"/>
    </sheetView>
  </sheetViews>
  <sheetFormatPr defaultColWidth="9.140625" defaultRowHeight="15"/>
  <cols>
    <col min="1" max="1" width="65.57421875" style="61" customWidth="1"/>
    <col min="2" max="2" width="7.421875" style="61" customWidth="1"/>
    <col min="3" max="3" width="7.421875" style="19" customWidth="1"/>
    <col min="4" max="4" width="11.57421875" style="19" customWidth="1"/>
    <col min="5" max="5" width="6.421875" style="19" customWidth="1"/>
    <col min="6" max="6" width="13.57421875" style="214" customWidth="1"/>
    <col min="7" max="7" width="4.421875" style="18" hidden="1" customWidth="1"/>
    <col min="8" max="8" width="13.57421875" style="146" hidden="1" customWidth="1"/>
    <col min="9" max="9" width="19.57421875" style="18" hidden="1" customWidth="1"/>
    <col min="10" max="15" width="8.8515625" style="18" hidden="1" customWidth="1"/>
    <col min="16" max="16" width="4.8515625" style="18" hidden="1" customWidth="1"/>
    <col min="17" max="17" width="0.85546875" style="18" hidden="1" customWidth="1"/>
    <col min="18" max="18" width="17.8515625" style="18" hidden="1" customWidth="1"/>
    <col min="19" max="19" width="1.8515625" style="18" customWidth="1"/>
    <col min="20" max="20" width="12.57421875" style="171" bestFit="1" customWidth="1"/>
    <col min="21" max="16384" width="8.8515625" style="18" customWidth="1"/>
  </cols>
  <sheetData>
    <row r="1" ht="12.75">
      <c r="F1" s="211" t="s">
        <v>435</v>
      </c>
    </row>
    <row r="2" ht="12.75">
      <c r="F2" s="211" t="s">
        <v>434</v>
      </c>
    </row>
    <row r="3" ht="12.75">
      <c r="F3" s="212" t="s">
        <v>501</v>
      </c>
    </row>
    <row r="4" ht="12.75">
      <c r="F4" s="212" t="s">
        <v>374</v>
      </c>
    </row>
    <row r="5" ht="12.75">
      <c r="F5" s="211" t="s">
        <v>137</v>
      </c>
    </row>
    <row r="6" ht="12.75">
      <c r="F6" s="213"/>
    </row>
    <row r="7" spans="1:20" s="114" customFormat="1" ht="24.75" customHeight="1">
      <c r="A7" s="454" t="s">
        <v>116</v>
      </c>
      <c r="B7" s="454"/>
      <c r="C7" s="454"/>
      <c r="D7" s="454"/>
      <c r="E7" s="454"/>
      <c r="F7" s="454"/>
      <c r="H7" s="147"/>
      <c r="T7" s="377"/>
    </row>
    <row r="8" ht="9" customHeight="1"/>
    <row r="9" spans="1:20" s="22" customFormat="1" ht="38.25">
      <c r="A9" s="20" t="s">
        <v>433</v>
      </c>
      <c r="B9" s="194"/>
      <c r="C9" s="20" t="s">
        <v>430</v>
      </c>
      <c r="D9" s="21" t="s">
        <v>432</v>
      </c>
      <c r="E9" s="21" t="s">
        <v>431</v>
      </c>
      <c r="F9" s="215" t="s">
        <v>429</v>
      </c>
      <c r="H9" s="148"/>
      <c r="T9" s="378"/>
    </row>
    <row r="10" spans="1:20" s="19" customFormat="1" ht="25.5">
      <c r="A10" s="23"/>
      <c r="B10" s="131" t="s">
        <v>436</v>
      </c>
      <c r="C10" s="20"/>
      <c r="D10" s="21"/>
      <c r="E10" s="21"/>
      <c r="F10" s="215"/>
      <c r="H10" s="149"/>
      <c r="T10" s="170"/>
    </row>
    <row r="11" spans="1:20" s="19" customFormat="1" ht="12.75">
      <c r="A11" s="23" t="s">
        <v>361</v>
      </c>
      <c r="B11" s="131" t="s">
        <v>39</v>
      </c>
      <c r="C11" s="20"/>
      <c r="D11" s="21"/>
      <c r="E11" s="21"/>
      <c r="F11" s="215"/>
      <c r="H11" s="149"/>
      <c r="T11" s="170"/>
    </row>
    <row r="12" spans="1:20" s="104" customFormat="1" ht="15">
      <c r="A12" s="91" t="s">
        <v>461</v>
      </c>
      <c r="B12" s="458"/>
      <c r="C12" s="93" t="s">
        <v>460</v>
      </c>
      <c r="D12" s="92"/>
      <c r="E12" s="92"/>
      <c r="F12" s="216">
        <f>F13+F18+F39+F49+F54+F44</f>
        <v>23894.656199999998</v>
      </c>
      <c r="H12" s="150"/>
      <c r="T12" s="379"/>
    </row>
    <row r="13" spans="1:20" s="104" customFormat="1" ht="42.75">
      <c r="A13" s="97" t="s">
        <v>422</v>
      </c>
      <c r="B13" s="459"/>
      <c r="C13" s="96" t="s">
        <v>421</v>
      </c>
      <c r="D13" s="112"/>
      <c r="E13" s="112"/>
      <c r="F13" s="217">
        <f>F14</f>
        <v>100</v>
      </c>
      <c r="H13" s="150"/>
      <c r="T13" s="379"/>
    </row>
    <row r="14" spans="1:20" s="29" customFormat="1" ht="25.5">
      <c r="A14" s="23" t="s">
        <v>533</v>
      </c>
      <c r="B14" s="459"/>
      <c r="C14" s="43" t="s">
        <v>421</v>
      </c>
      <c r="D14" s="42" t="s">
        <v>428</v>
      </c>
      <c r="E14" s="42"/>
      <c r="F14" s="218">
        <f>F15</f>
        <v>100</v>
      </c>
      <c r="H14" s="151"/>
      <c r="T14" s="380"/>
    </row>
    <row r="15" spans="1:20" s="29" customFormat="1" ht="12.75">
      <c r="A15" s="25" t="s">
        <v>424</v>
      </c>
      <c r="B15" s="459"/>
      <c r="C15" s="43" t="s">
        <v>421</v>
      </c>
      <c r="D15" s="21" t="s">
        <v>423</v>
      </c>
      <c r="E15" s="21"/>
      <c r="F15" s="215">
        <f>F16</f>
        <v>100</v>
      </c>
      <c r="H15" s="151"/>
      <c r="T15" s="380"/>
    </row>
    <row r="16" spans="1:6" ht="38.25">
      <c r="A16" s="41" t="s">
        <v>406</v>
      </c>
      <c r="B16" s="459"/>
      <c r="C16" s="39" t="s">
        <v>421</v>
      </c>
      <c r="D16" s="38" t="s">
        <v>416</v>
      </c>
      <c r="E16" s="38"/>
      <c r="F16" s="219">
        <f>F17</f>
        <v>100</v>
      </c>
    </row>
    <row r="17" spans="1:6" ht="28.5" customHeight="1">
      <c r="A17" s="31" t="s">
        <v>119</v>
      </c>
      <c r="B17" s="459"/>
      <c r="C17" s="39" t="s">
        <v>421</v>
      </c>
      <c r="D17" s="38" t="s">
        <v>416</v>
      </c>
      <c r="E17" s="38">
        <v>240</v>
      </c>
      <c r="F17" s="219">
        <v>100</v>
      </c>
    </row>
    <row r="18" spans="1:20" s="113" customFormat="1" ht="57">
      <c r="A18" s="91" t="s">
        <v>413</v>
      </c>
      <c r="B18" s="459"/>
      <c r="C18" s="93" t="s">
        <v>412</v>
      </c>
      <c r="D18" s="92"/>
      <c r="E18" s="92"/>
      <c r="F18" s="216">
        <f>F19+F27</f>
        <v>12113.9162</v>
      </c>
      <c r="H18" s="152"/>
      <c r="T18" s="381"/>
    </row>
    <row r="19" spans="1:20" s="29" customFormat="1" ht="25.5" customHeight="1" hidden="1">
      <c r="A19" s="23" t="s">
        <v>507</v>
      </c>
      <c r="B19" s="459"/>
      <c r="C19" s="20" t="s">
        <v>412</v>
      </c>
      <c r="D19" s="21" t="s">
        <v>378</v>
      </c>
      <c r="E19" s="21"/>
      <c r="F19" s="215">
        <f>F20</f>
        <v>0</v>
      </c>
      <c r="H19" s="151"/>
      <c r="T19" s="380"/>
    </row>
    <row r="20" spans="1:20" s="26" customFormat="1" ht="51" customHeight="1" hidden="1">
      <c r="A20" s="25" t="s">
        <v>508</v>
      </c>
      <c r="B20" s="459"/>
      <c r="C20" s="20" t="s">
        <v>412</v>
      </c>
      <c r="D20" s="21" t="s">
        <v>385</v>
      </c>
      <c r="E20" s="21"/>
      <c r="F20" s="215">
        <f>F21+F24</f>
        <v>0</v>
      </c>
      <c r="H20" s="153"/>
      <c r="P20" s="65"/>
      <c r="T20" s="382"/>
    </row>
    <row r="21" spans="1:20" s="29" customFormat="1" ht="81.75" customHeight="1" hidden="1">
      <c r="A21" s="31" t="s">
        <v>509</v>
      </c>
      <c r="B21" s="459"/>
      <c r="C21" s="28" t="s">
        <v>412</v>
      </c>
      <c r="D21" s="1" t="s">
        <v>510</v>
      </c>
      <c r="E21" s="1"/>
      <c r="F21" s="220">
        <f>F22+F23</f>
        <v>0</v>
      </c>
      <c r="H21" s="151"/>
      <c r="T21" s="383"/>
    </row>
    <row r="22" spans="1:20" s="29" customFormat="1" ht="18.75" customHeight="1" hidden="1">
      <c r="A22" s="41" t="s">
        <v>120</v>
      </c>
      <c r="B22" s="459"/>
      <c r="C22" s="28" t="s">
        <v>412</v>
      </c>
      <c r="D22" s="1" t="s">
        <v>510</v>
      </c>
      <c r="E22" s="1" t="s">
        <v>121</v>
      </c>
      <c r="F22" s="220"/>
      <c r="H22" s="151"/>
      <c r="T22" s="383"/>
    </row>
    <row r="23" spans="1:20" s="29" customFormat="1" ht="28.5" customHeight="1" hidden="1">
      <c r="A23" s="31" t="s">
        <v>119</v>
      </c>
      <c r="B23" s="459"/>
      <c r="C23" s="28" t="s">
        <v>412</v>
      </c>
      <c r="D23" s="1" t="s">
        <v>510</v>
      </c>
      <c r="E23" s="38">
        <v>240</v>
      </c>
      <c r="F23" s="220"/>
      <c r="H23" s="151"/>
      <c r="T23" s="380"/>
    </row>
    <row r="24" spans="1:20" s="29" customFormat="1" ht="78.75" customHeight="1" hidden="1">
      <c r="A24" s="31" t="s">
        <v>512</v>
      </c>
      <c r="B24" s="459"/>
      <c r="C24" s="28" t="s">
        <v>412</v>
      </c>
      <c r="D24" s="1" t="s">
        <v>511</v>
      </c>
      <c r="E24" s="1"/>
      <c r="F24" s="220">
        <f>F25+F26</f>
        <v>0</v>
      </c>
      <c r="H24" s="151"/>
      <c r="T24" s="380"/>
    </row>
    <row r="25" spans="1:20" s="29" customFormat="1" ht="12.75" customHeight="1" hidden="1">
      <c r="A25" s="41" t="s">
        <v>120</v>
      </c>
      <c r="B25" s="459"/>
      <c r="C25" s="28" t="s">
        <v>412</v>
      </c>
      <c r="D25" s="1" t="s">
        <v>511</v>
      </c>
      <c r="E25" s="1" t="s">
        <v>121</v>
      </c>
      <c r="F25" s="220"/>
      <c r="H25" s="151"/>
      <c r="T25" s="380"/>
    </row>
    <row r="26" spans="1:20" s="29" customFormat="1" ht="28.5" customHeight="1" hidden="1">
      <c r="A26" s="31" t="s">
        <v>119</v>
      </c>
      <c r="B26" s="459"/>
      <c r="C26" s="28" t="s">
        <v>412</v>
      </c>
      <c r="D26" s="1" t="s">
        <v>511</v>
      </c>
      <c r="E26" s="38">
        <v>240</v>
      </c>
      <c r="F26" s="220"/>
      <c r="H26" s="151"/>
      <c r="T26" s="380"/>
    </row>
    <row r="27" spans="1:6" ht="25.5">
      <c r="A27" s="23" t="s">
        <v>533</v>
      </c>
      <c r="B27" s="459"/>
      <c r="C27" s="20" t="s">
        <v>412</v>
      </c>
      <c r="D27" s="42" t="s">
        <v>428</v>
      </c>
      <c r="E27" s="42"/>
      <c r="F27" s="218">
        <f>F28+F31</f>
        <v>12113.9162</v>
      </c>
    </row>
    <row r="28" spans="1:6" ht="26.25" customHeight="1">
      <c r="A28" s="25" t="s">
        <v>427</v>
      </c>
      <c r="B28" s="459"/>
      <c r="C28" s="20" t="s">
        <v>412</v>
      </c>
      <c r="D28" s="21" t="s">
        <v>426</v>
      </c>
      <c r="E28" s="21"/>
      <c r="F28" s="215">
        <f>F29</f>
        <v>1800</v>
      </c>
    </row>
    <row r="29" spans="1:6" ht="39" customHeight="1">
      <c r="A29" s="34" t="s">
        <v>404</v>
      </c>
      <c r="B29" s="459"/>
      <c r="C29" s="28" t="s">
        <v>412</v>
      </c>
      <c r="D29" s="38" t="s">
        <v>425</v>
      </c>
      <c r="E29" s="38"/>
      <c r="F29" s="219">
        <f>F30</f>
        <v>1800</v>
      </c>
    </row>
    <row r="30" spans="1:6" ht="25.5">
      <c r="A30" s="41" t="s">
        <v>120</v>
      </c>
      <c r="B30" s="459"/>
      <c r="C30" s="28" t="s">
        <v>412</v>
      </c>
      <c r="D30" s="38" t="s">
        <v>425</v>
      </c>
      <c r="E30" s="38">
        <v>120</v>
      </c>
      <c r="F30" s="219">
        <f>1260+370+370-200</f>
        <v>1800</v>
      </c>
    </row>
    <row r="31" spans="1:6" ht="12.75">
      <c r="A31" s="25" t="s">
        <v>424</v>
      </c>
      <c r="B31" s="459"/>
      <c r="C31" s="20" t="s">
        <v>412</v>
      </c>
      <c r="D31" s="21" t="s">
        <v>423</v>
      </c>
      <c r="E31" s="21"/>
      <c r="F31" s="215">
        <f>F32+F34</f>
        <v>10313.9162</v>
      </c>
    </row>
    <row r="32" spans="1:20" ht="38.25">
      <c r="A32" s="34" t="s">
        <v>405</v>
      </c>
      <c r="B32" s="459"/>
      <c r="C32" s="28" t="s">
        <v>412</v>
      </c>
      <c r="D32" s="38" t="s">
        <v>419</v>
      </c>
      <c r="E32" s="38"/>
      <c r="F32" s="219">
        <f>F33</f>
        <v>7007.926200000001</v>
      </c>
      <c r="T32" s="396"/>
    </row>
    <row r="33" spans="1:20" ht="25.5">
      <c r="A33" s="41" t="s">
        <v>120</v>
      </c>
      <c r="B33" s="459"/>
      <c r="C33" s="28" t="s">
        <v>412</v>
      </c>
      <c r="D33" s="38" t="s">
        <v>419</v>
      </c>
      <c r="E33" s="38">
        <v>120</v>
      </c>
      <c r="F33" s="219">
        <f>7100+2150+6.3+1543.7-800.5-1643.8738-647.7-700</f>
        <v>7007.926200000001</v>
      </c>
      <c r="P33" s="115"/>
      <c r="T33" s="395"/>
    </row>
    <row r="34" spans="1:20" ht="26.25" customHeight="1">
      <c r="A34" s="41" t="s">
        <v>406</v>
      </c>
      <c r="B34" s="459"/>
      <c r="C34" s="28" t="s">
        <v>412</v>
      </c>
      <c r="D34" s="38" t="s">
        <v>416</v>
      </c>
      <c r="E34" s="38"/>
      <c r="F34" s="219">
        <f>F35+F37+F38+F36</f>
        <v>3305.99</v>
      </c>
      <c r="P34" s="177"/>
      <c r="T34" s="397"/>
    </row>
    <row r="35" spans="1:6" ht="12.75" customHeight="1" hidden="1">
      <c r="A35" s="41" t="s">
        <v>120</v>
      </c>
      <c r="B35" s="459"/>
      <c r="C35" s="28" t="s">
        <v>412</v>
      </c>
      <c r="D35" s="38" t="s">
        <v>416</v>
      </c>
      <c r="E35" s="38">
        <v>120</v>
      </c>
      <c r="F35" s="219"/>
    </row>
    <row r="36" spans="1:7" ht="25.5" customHeight="1" hidden="1">
      <c r="A36" s="35" t="s">
        <v>415</v>
      </c>
      <c r="B36" s="459"/>
      <c r="C36" s="28" t="s">
        <v>412</v>
      </c>
      <c r="D36" s="38" t="s">
        <v>416</v>
      </c>
      <c r="E36" s="38">
        <v>242</v>
      </c>
      <c r="F36" s="219">
        <v>0</v>
      </c>
      <c r="G36" s="115"/>
    </row>
    <row r="37" spans="1:16" ht="30" customHeight="1">
      <c r="A37" s="31" t="s">
        <v>119</v>
      </c>
      <c r="B37" s="459"/>
      <c r="C37" s="28" t="s">
        <v>412</v>
      </c>
      <c r="D37" s="38" t="s">
        <v>416</v>
      </c>
      <c r="E37" s="38">
        <v>240</v>
      </c>
      <c r="F37" s="219">
        <f>3235.99+50</f>
        <v>3285.99</v>
      </c>
      <c r="P37" s="178"/>
    </row>
    <row r="38" spans="1:6" ht="15.75" customHeight="1">
      <c r="A38" s="192" t="s">
        <v>123</v>
      </c>
      <c r="B38" s="459"/>
      <c r="C38" s="28" t="s">
        <v>412</v>
      </c>
      <c r="D38" s="38" t="s">
        <v>416</v>
      </c>
      <c r="E38" s="38">
        <v>850</v>
      </c>
      <c r="F38" s="219">
        <f>70-50</f>
        <v>20</v>
      </c>
    </row>
    <row r="39" spans="1:20" s="108" customFormat="1" ht="18.75" customHeight="1" hidden="1">
      <c r="A39" s="97" t="s">
        <v>513</v>
      </c>
      <c r="B39" s="459"/>
      <c r="C39" s="94" t="s">
        <v>506</v>
      </c>
      <c r="D39" s="109"/>
      <c r="E39" s="109"/>
      <c r="F39" s="216">
        <f>F40</f>
        <v>0</v>
      </c>
      <c r="H39" s="154"/>
      <c r="P39" s="188"/>
      <c r="T39" s="384"/>
    </row>
    <row r="40" spans="1:20" s="66" customFormat="1" ht="12.75" customHeight="1" hidden="1">
      <c r="A40" s="23" t="s">
        <v>489</v>
      </c>
      <c r="B40" s="459"/>
      <c r="C40" s="68" t="s">
        <v>506</v>
      </c>
      <c r="D40" s="42" t="s">
        <v>376</v>
      </c>
      <c r="E40" s="42"/>
      <c r="F40" s="218">
        <f>F41</f>
        <v>0</v>
      </c>
      <c r="H40" s="155"/>
      <c r="P40" s="29"/>
      <c r="T40" s="385"/>
    </row>
    <row r="41" spans="1:20" s="66" customFormat="1" ht="12.75" customHeight="1" hidden="1">
      <c r="A41" s="23" t="s">
        <v>533</v>
      </c>
      <c r="B41" s="459"/>
      <c r="C41" s="68" t="s">
        <v>506</v>
      </c>
      <c r="D41" s="21" t="s">
        <v>514</v>
      </c>
      <c r="E41" s="21"/>
      <c r="F41" s="215">
        <f>F42</f>
        <v>0</v>
      </c>
      <c r="H41" s="155"/>
      <c r="P41" s="29"/>
      <c r="T41" s="385"/>
    </row>
    <row r="42" spans="1:20" s="29" customFormat="1" ht="25.5" customHeight="1" hidden="1">
      <c r="A42" s="41" t="s">
        <v>406</v>
      </c>
      <c r="B42" s="459"/>
      <c r="C42" s="69" t="s">
        <v>506</v>
      </c>
      <c r="D42" s="38" t="s">
        <v>532</v>
      </c>
      <c r="E42" s="38"/>
      <c r="F42" s="219">
        <f>F43</f>
        <v>0</v>
      </c>
      <c r="H42" s="151"/>
      <c r="T42" s="380"/>
    </row>
    <row r="43" spans="1:20" s="29" customFormat="1" ht="25.5" customHeight="1" hidden="1">
      <c r="A43" s="41" t="s">
        <v>414</v>
      </c>
      <c r="B43" s="459"/>
      <c r="C43" s="69" t="s">
        <v>506</v>
      </c>
      <c r="D43" s="38" t="s">
        <v>532</v>
      </c>
      <c r="E43" s="38">
        <v>244</v>
      </c>
      <c r="F43" s="219"/>
      <c r="H43" s="151"/>
      <c r="T43" s="380"/>
    </row>
    <row r="44" spans="1:20" s="108" customFormat="1" ht="30.75" customHeight="1">
      <c r="A44" s="198" t="s">
        <v>143</v>
      </c>
      <c r="B44" s="459"/>
      <c r="C44" s="93" t="s">
        <v>142</v>
      </c>
      <c r="D44" s="98"/>
      <c r="E44" s="101"/>
      <c r="F44" s="221">
        <f>F45</f>
        <v>50.5</v>
      </c>
      <c r="H44" s="154"/>
      <c r="P44" s="188"/>
      <c r="T44" s="384"/>
    </row>
    <row r="45" spans="1:20" s="26" customFormat="1" ht="25.5">
      <c r="A45" s="23" t="s">
        <v>489</v>
      </c>
      <c r="B45" s="459"/>
      <c r="C45" s="20" t="s">
        <v>142</v>
      </c>
      <c r="D45" s="63" t="s">
        <v>428</v>
      </c>
      <c r="E45" s="63"/>
      <c r="F45" s="215">
        <f>F46</f>
        <v>50.5</v>
      </c>
      <c r="H45" s="153"/>
      <c r="P45" s="65"/>
      <c r="T45" s="382"/>
    </row>
    <row r="46" spans="1:20" s="26" customFormat="1" ht="12.75">
      <c r="A46" s="25" t="s">
        <v>456</v>
      </c>
      <c r="B46" s="459"/>
      <c r="C46" s="20" t="s">
        <v>142</v>
      </c>
      <c r="D46" s="64" t="s">
        <v>423</v>
      </c>
      <c r="E46" s="64"/>
      <c r="F46" s="215">
        <f>F47</f>
        <v>50.5</v>
      </c>
      <c r="H46" s="153"/>
      <c r="P46" s="65"/>
      <c r="T46" s="382"/>
    </row>
    <row r="47" spans="1:20" s="29" customFormat="1" ht="25.5">
      <c r="A47" s="34" t="s">
        <v>144</v>
      </c>
      <c r="B47" s="459"/>
      <c r="C47" s="28" t="s">
        <v>142</v>
      </c>
      <c r="D47" s="38" t="s">
        <v>141</v>
      </c>
      <c r="E47" s="38"/>
      <c r="F47" s="219">
        <f>F48</f>
        <v>50.5</v>
      </c>
      <c r="H47" s="151"/>
      <c r="T47" s="380"/>
    </row>
    <row r="48" spans="1:20" s="29" customFormat="1" ht="15" customHeight="1">
      <c r="A48" s="192" t="s">
        <v>145</v>
      </c>
      <c r="B48" s="459"/>
      <c r="C48" s="28" t="s">
        <v>142</v>
      </c>
      <c r="D48" s="38" t="s">
        <v>141</v>
      </c>
      <c r="E48" s="38">
        <v>540</v>
      </c>
      <c r="F48" s="219">
        <v>50.5</v>
      </c>
      <c r="H48" s="151"/>
      <c r="T48" s="380"/>
    </row>
    <row r="49" spans="1:20" s="108" customFormat="1" ht="15">
      <c r="A49" s="110" t="s">
        <v>496</v>
      </c>
      <c r="B49" s="459"/>
      <c r="C49" s="93" t="s">
        <v>455</v>
      </c>
      <c r="D49" s="98"/>
      <c r="E49" s="101"/>
      <c r="F49" s="221">
        <f>F50</f>
        <v>400</v>
      </c>
      <c r="H49" s="154"/>
      <c r="P49" s="188"/>
      <c r="T49" s="384"/>
    </row>
    <row r="50" spans="1:20" s="26" customFormat="1" ht="25.5">
      <c r="A50" s="23" t="s">
        <v>489</v>
      </c>
      <c r="B50" s="459"/>
      <c r="C50" s="20" t="s">
        <v>455</v>
      </c>
      <c r="D50" s="63" t="s">
        <v>376</v>
      </c>
      <c r="E50" s="63"/>
      <c r="F50" s="215">
        <f>F51</f>
        <v>400</v>
      </c>
      <c r="H50" s="153"/>
      <c r="P50" s="65"/>
      <c r="T50" s="382"/>
    </row>
    <row r="51" spans="1:20" s="26" customFormat="1" ht="12.75">
      <c r="A51" s="25" t="s">
        <v>456</v>
      </c>
      <c r="B51" s="459"/>
      <c r="C51" s="20" t="s">
        <v>455</v>
      </c>
      <c r="D51" s="64" t="s">
        <v>452</v>
      </c>
      <c r="E51" s="64"/>
      <c r="F51" s="215">
        <f>F52</f>
        <v>400</v>
      </c>
      <c r="H51" s="153"/>
      <c r="P51" s="65"/>
      <c r="T51" s="382"/>
    </row>
    <row r="52" spans="1:20" s="29" customFormat="1" ht="38.25">
      <c r="A52" s="34" t="s">
        <v>534</v>
      </c>
      <c r="B52" s="459"/>
      <c r="C52" s="28" t="s">
        <v>455</v>
      </c>
      <c r="D52" s="38" t="s">
        <v>454</v>
      </c>
      <c r="E52" s="38"/>
      <c r="F52" s="219">
        <f>F53</f>
        <v>400</v>
      </c>
      <c r="H52" s="151"/>
      <c r="T52" s="380"/>
    </row>
    <row r="53" spans="1:20" s="29" customFormat="1" ht="12.75">
      <c r="A53" s="34" t="s">
        <v>491</v>
      </c>
      <c r="B53" s="459"/>
      <c r="C53" s="28" t="s">
        <v>455</v>
      </c>
      <c r="D53" s="38" t="s">
        <v>454</v>
      </c>
      <c r="E53" s="38">
        <v>870</v>
      </c>
      <c r="F53" s="219">
        <v>400</v>
      </c>
      <c r="H53" s="151"/>
      <c r="T53" s="380"/>
    </row>
    <row r="54" spans="1:20" s="113" customFormat="1" ht="15">
      <c r="A54" s="91" t="s">
        <v>420</v>
      </c>
      <c r="B54" s="459"/>
      <c r="C54" s="93" t="s">
        <v>418</v>
      </c>
      <c r="D54" s="92"/>
      <c r="E54" s="92"/>
      <c r="F54" s="216">
        <f>F55+F72</f>
        <v>11230.24</v>
      </c>
      <c r="H54" s="152"/>
      <c r="T54" s="386"/>
    </row>
    <row r="55" spans="1:20" s="62" customFormat="1" ht="25.5">
      <c r="A55" s="23" t="s">
        <v>489</v>
      </c>
      <c r="B55" s="459"/>
      <c r="C55" s="68" t="s">
        <v>418</v>
      </c>
      <c r="D55" s="42" t="s">
        <v>376</v>
      </c>
      <c r="E55" s="42"/>
      <c r="F55" s="218">
        <f>F56</f>
        <v>10215.05</v>
      </c>
      <c r="H55" s="156"/>
      <c r="P55" s="18"/>
      <c r="T55" s="387"/>
    </row>
    <row r="56" spans="1:20" s="62" customFormat="1" ht="12.75">
      <c r="A56" s="25" t="s">
        <v>456</v>
      </c>
      <c r="B56" s="459"/>
      <c r="C56" s="68" t="s">
        <v>418</v>
      </c>
      <c r="D56" s="21" t="s">
        <v>452</v>
      </c>
      <c r="E56" s="21"/>
      <c r="F56" s="215">
        <f>F57+F62+F64+F66+F68+F70</f>
        <v>10215.05</v>
      </c>
      <c r="H56" s="156"/>
      <c r="P56" s="18"/>
      <c r="T56" s="387"/>
    </row>
    <row r="57" spans="1:20" s="19" customFormat="1" ht="38.25">
      <c r="A57" s="48" t="s">
        <v>492</v>
      </c>
      <c r="B57" s="459"/>
      <c r="C57" s="39" t="s">
        <v>418</v>
      </c>
      <c r="D57" s="38" t="s">
        <v>453</v>
      </c>
      <c r="E57" s="38"/>
      <c r="F57" s="219">
        <f>F58+F60+F61+F59</f>
        <v>8676.849999999999</v>
      </c>
      <c r="H57" s="149"/>
      <c r="T57" s="170"/>
    </row>
    <row r="58" spans="1:20" s="67" customFormat="1" ht="18" customHeight="1">
      <c r="A58" s="192" t="s">
        <v>122</v>
      </c>
      <c r="B58" s="459"/>
      <c r="C58" s="39" t="s">
        <v>418</v>
      </c>
      <c r="D58" s="38" t="s">
        <v>453</v>
      </c>
      <c r="E58" s="38">
        <v>110</v>
      </c>
      <c r="F58" s="219">
        <f>4171.46+1259.79+8.4+577.7+1100</f>
        <v>7117.349999999999</v>
      </c>
      <c r="H58" s="157"/>
      <c r="T58" s="203"/>
    </row>
    <row r="59" spans="1:20" s="26" customFormat="1" ht="22.5" customHeight="1" hidden="1">
      <c r="A59" s="34" t="s">
        <v>493</v>
      </c>
      <c r="B59" s="459"/>
      <c r="C59" s="39" t="s">
        <v>418</v>
      </c>
      <c r="D59" s="38" t="s">
        <v>453</v>
      </c>
      <c r="E59" s="38">
        <v>112</v>
      </c>
      <c r="F59" s="219"/>
      <c r="H59" s="153"/>
      <c r="P59" s="65"/>
      <c r="T59" s="382"/>
    </row>
    <row r="60" spans="1:20" s="29" customFormat="1" ht="26.25" customHeight="1">
      <c r="A60" s="31" t="s">
        <v>119</v>
      </c>
      <c r="B60" s="459"/>
      <c r="C60" s="39" t="s">
        <v>418</v>
      </c>
      <c r="D60" s="38" t="s">
        <v>453</v>
      </c>
      <c r="E60" s="38">
        <v>240</v>
      </c>
      <c r="F60" s="219">
        <f>50.3+18.1+557.9+200+483.2-3+230</f>
        <v>1536.5</v>
      </c>
      <c r="H60" s="151"/>
      <c r="T60" s="380"/>
    </row>
    <row r="61" spans="1:20" s="29" customFormat="1" ht="15" customHeight="1">
      <c r="A61" s="192" t="s">
        <v>123</v>
      </c>
      <c r="B61" s="459"/>
      <c r="C61" s="39" t="s">
        <v>418</v>
      </c>
      <c r="D61" s="38" t="s">
        <v>453</v>
      </c>
      <c r="E61" s="38">
        <v>850</v>
      </c>
      <c r="F61" s="219">
        <f>20+3</f>
        <v>23</v>
      </c>
      <c r="H61" s="151"/>
      <c r="T61" s="380"/>
    </row>
    <row r="62" spans="1:6" ht="51">
      <c r="A62" s="34" t="s">
        <v>494</v>
      </c>
      <c r="B62" s="459"/>
      <c r="C62" s="28" t="s">
        <v>418</v>
      </c>
      <c r="D62" s="38" t="s">
        <v>537</v>
      </c>
      <c r="E62" s="38"/>
      <c r="F62" s="219">
        <f>F63</f>
        <v>563</v>
      </c>
    </row>
    <row r="63" spans="1:6" ht="29.25" customHeight="1">
      <c r="A63" s="31" t="s">
        <v>119</v>
      </c>
      <c r="B63" s="459"/>
      <c r="C63" s="28" t="s">
        <v>418</v>
      </c>
      <c r="D63" s="38" t="s">
        <v>537</v>
      </c>
      <c r="E63" s="38">
        <v>240</v>
      </c>
      <c r="F63" s="219">
        <f>160+203+300-100</f>
        <v>563</v>
      </c>
    </row>
    <row r="64" spans="1:20" s="19" customFormat="1" ht="25.5">
      <c r="A64" s="34" t="s">
        <v>495</v>
      </c>
      <c r="B64" s="459"/>
      <c r="C64" s="28" t="s">
        <v>418</v>
      </c>
      <c r="D64" s="38" t="s">
        <v>538</v>
      </c>
      <c r="E64" s="38"/>
      <c r="F64" s="219">
        <f>F65</f>
        <v>960</v>
      </c>
      <c r="H64" s="149"/>
      <c r="T64" s="170"/>
    </row>
    <row r="65" spans="1:20" s="19" customFormat="1" ht="26.25" customHeight="1">
      <c r="A65" s="31" t="s">
        <v>119</v>
      </c>
      <c r="B65" s="459"/>
      <c r="C65" s="28" t="s">
        <v>418</v>
      </c>
      <c r="D65" s="38" t="s">
        <v>538</v>
      </c>
      <c r="E65" s="38">
        <v>240</v>
      </c>
      <c r="F65" s="219">
        <f>500+400-200+260</f>
        <v>960</v>
      </c>
      <c r="H65" s="149"/>
      <c r="T65" s="170"/>
    </row>
    <row r="66" spans="1:6" ht="38.25">
      <c r="A66" s="34" t="s">
        <v>490</v>
      </c>
      <c r="B66" s="459"/>
      <c r="C66" s="69" t="s">
        <v>418</v>
      </c>
      <c r="D66" s="38" t="s">
        <v>539</v>
      </c>
      <c r="E66" s="38"/>
      <c r="F66" s="219">
        <f>F67</f>
        <v>15.2</v>
      </c>
    </row>
    <row r="67" spans="1:6" ht="15.75" customHeight="1">
      <c r="A67" s="192" t="s">
        <v>123</v>
      </c>
      <c r="B67" s="459"/>
      <c r="C67" s="69" t="s">
        <v>418</v>
      </c>
      <c r="D67" s="38" t="s">
        <v>539</v>
      </c>
      <c r="E67" s="38">
        <v>850</v>
      </c>
      <c r="F67" s="219">
        <v>15.2</v>
      </c>
    </row>
    <row r="68" spans="1:8" ht="25.5" customHeight="1" hidden="1">
      <c r="A68" s="41" t="s">
        <v>65</v>
      </c>
      <c r="B68" s="459"/>
      <c r="C68" s="28" t="s">
        <v>418</v>
      </c>
      <c r="D68" s="38" t="s">
        <v>51</v>
      </c>
      <c r="E68" s="38"/>
      <c r="F68" s="219">
        <f>F69</f>
        <v>0</v>
      </c>
      <c r="H68" s="18"/>
    </row>
    <row r="69" spans="1:20" s="19" customFormat="1" ht="25.5" customHeight="1" hidden="1">
      <c r="A69" s="34" t="s">
        <v>414</v>
      </c>
      <c r="B69" s="459"/>
      <c r="C69" s="28" t="s">
        <v>418</v>
      </c>
      <c r="D69" s="38" t="s">
        <v>51</v>
      </c>
      <c r="E69" s="38">
        <v>244</v>
      </c>
      <c r="F69" s="219"/>
      <c r="T69" s="170"/>
    </row>
    <row r="70" spans="1:20" s="19" customFormat="1" ht="25.5" customHeight="1" hidden="1">
      <c r="A70" s="34" t="s">
        <v>67</v>
      </c>
      <c r="B70" s="459"/>
      <c r="C70" s="28" t="s">
        <v>418</v>
      </c>
      <c r="D70" s="38" t="s">
        <v>66</v>
      </c>
      <c r="E70" s="38"/>
      <c r="F70" s="219">
        <f>F71</f>
        <v>0</v>
      </c>
      <c r="T70" s="170"/>
    </row>
    <row r="71" spans="1:20" s="19" customFormat="1" ht="25.5" customHeight="1" hidden="1">
      <c r="A71" s="34" t="s">
        <v>414</v>
      </c>
      <c r="B71" s="459"/>
      <c r="C71" s="28" t="s">
        <v>418</v>
      </c>
      <c r="D71" s="38" t="s">
        <v>66</v>
      </c>
      <c r="E71" s="38">
        <v>244</v>
      </c>
      <c r="F71" s="219"/>
      <c r="T71" s="170"/>
    </row>
    <row r="72" spans="1:20" s="29" customFormat="1" ht="38.25">
      <c r="A72" s="23" t="s">
        <v>507</v>
      </c>
      <c r="B72" s="459"/>
      <c r="C72" s="20" t="s">
        <v>418</v>
      </c>
      <c r="D72" s="21" t="s">
        <v>378</v>
      </c>
      <c r="E72" s="21"/>
      <c r="F72" s="215">
        <f>F73</f>
        <v>1015.19</v>
      </c>
      <c r="H72" s="151"/>
      <c r="T72" s="342"/>
    </row>
    <row r="73" spans="1:20" s="26" customFormat="1" ht="63.75">
      <c r="A73" s="25" t="s">
        <v>508</v>
      </c>
      <c r="B73" s="459"/>
      <c r="C73" s="20" t="s">
        <v>418</v>
      </c>
      <c r="D73" s="21" t="s">
        <v>385</v>
      </c>
      <c r="E73" s="21"/>
      <c r="F73" s="215">
        <f>F74+F77</f>
        <v>1015.19</v>
      </c>
      <c r="H73" s="153"/>
      <c r="P73" s="65"/>
      <c r="T73" s="343"/>
    </row>
    <row r="74" spans="1:20" s="29" customFormat="1" ht="78.75" customHeight="1">
      <c r="A74" s="31" t="s">
        <v>512</v>
      </c>
      <c r="B74" s="459"/>
      <c r="C74" s="28" t="s">
        <v>418</v>
      </c>
      <c r="D74" s="1" t="s">
        <v>511</v>
      </c>
      <c r="E74" s="1"/>
      <c r="F74" s="220">
        <f>F75+F76</f>
        <v>502.09999999999997</v>
      </c>
      <c r="H74" s="151"/>
      <c r="T74" s="342"/>
    </row>
    <row r="75" spans="1:20" s="29" customFormat="1" ht="25.5">
      <c r="A75" s="41" t="s">
        <v>120</v>
      </c>
      <c r="B75" s="459"/>
      <c r="C75" s="28" t="s">
        <v>418</v>
      </c>
      <c r="D75" s="1" t="s">
        <v>511</v>
      </c>
      <c r="E75" s="1" t="s">
        <v>121</v>
      </c>
      <c r="F75" s="220">
        <v>477.4</v>
      </c>
      <c r="H75" s="151"/>
      <c r="T75" s="342"/>
    </row>
    <row r="76" spans="1:20" s="29" customFormat="1" ht="28.5" customHeight="1">
      <c r="A76" s="31" t="s">
        <v>119</v>
      </c>
      <c r="B76" s="459"/>
      <c r="C76" s="28" t="s">
        <v>418</v>
      </c>
      <c r="D76" s="1" t="s">
        <v>511</v>
      </c>
      <c r="E76" s="38">
        <v>240</v>
      </c>
      <c r="F76" s="220">
        <v>24.7</v>
      </c>
      <c r="H76" s="151"/>
      <c r="T76" s="342"/>
    </row>
    <row r="77" spans="1:20" s="29" customFormat="1" ht="102">
      <c r="A77" s="31" t="s">
        <v>509</v>
      </c>
      <c r="B77" s="459"/>
      <c r="C77" s="28" t="s">
        <v>418</v>
      </c>
      <c r="D77" s="1" t="s">
        <v>510</v>
      </c>
      <c r="E77" s="1"/>
      <c r="F77" s="220">
        <f>F78+F79</f>
        <v>513.09</v>
      </c>
      <c r="H77" s="151"/>
      <c r="T77" s="342"/>
    </row>
    <row r="78" spans="1:20" s="29" customFormat="1" ht="18.75" customHeight="1">
      <c r="A78" s="41" t="s">
        <v>120</v>
      </c>
      <c r="B78" s="459"/>
      <c r="C78" s="28" t="s">
        <v>418</v>
      </c>
      <c r="D78" s="1" t="s">
        <v>510</v>
      </c>
      <c r="E78" s="1" t="s">
        <v>121</v>
      </c>
      <c r="F78" s="220">
        <v>502.82917</v>
      </c>
      <c r="H78" s="151"/>
      <c r="T78" s="342"/>
    </row>
    <row r="79" spans="1:20" s="29" customFormat="1" ht="28.5" customHeight="1">
      <c r="A79" s="31" t="s">
        <v>119</v>
      </c>
      <c r="B79" s="459"/>
      <c r="C79" s="28" t="s">
        <v>418</v>
      </c>
      <c r="D79" s="1" t="s">
        <v>510</v>
      </c>
      <c r="E79" s="38">
        <v>240</v>
      </c>
      <c r="F79" s="220">
        <v>10.26083</v>
      </c>
      <c r="H79" s="151"/>
      <c r="T79" s="342"/>
    </row>
    <row r="80" spans="1:20" s="95" customFormat="1" ht="15">
      <c r="A80" s="91" t="s">
        <v>560</v>
      </c>
      <c r="B80" s="459"/>
      <c r="C80" s="94" t="s">
        <v>503</v>
      </c>
      <c r="D80" s="92"/>
      <c r="E80" s="92"/>
      <c r="F80" s="216">
        <f>F81</f>
        <v>459.8</v>
      </c>
      <c r="H80" s="158"/>
      <c r="P80" s="104"/>
      <c r="R80" s="197"/>
      <c r="T80" s="388"/>
    </row>
    <row r="81" spans="1:20" s="104" customFormat="1" ht="15">
      <c r="A81" s="91" t="s">
        <v>504</v>
      </c>
      <c r="B81" s="459"/>
      <c r="C81" s="94" t="s">
        <v>505</v>
      </c>
      <c r="D81" s="92"/>
      <c r="E81" s="92"/>
      <c r="F81" s="216">
        <f>F82</f>
        <v>459.8</v>
      </c>
      <c r="H81" s="150"/>
      <c r="T81" s="379"/>
    </row>
    <row r="82" spans="1:20" s="62" customFormat="1" ht="25.5">
      <c r="A82" s="23" t="s">
        <v>489</v>
      </c>
      <c r="B82" s="459"/>
      <c r="C82" s="68" t="s">
        <v>505</v>
      </c>
      <c r="D82" s="42" t="s">
        <v>376</v>
      </c>
      <c r="E82" s="42"/>
      <c r="F82" s="218">
        <f>F83</f>
        <v>459.8</v>
      </c>
      <c r="H82" s="156"/>
      <c r="P82" s="18"/>
      <c r="T82" s="387"/>
    </row>
    <row r="83" spans="1:20" s="62" customFormat="1" ht="12.75">
      <c r="A83" s="25" t="s">
        <v>456</v>
      </c>
      <c r="B83" s="459"/>
      <c r="C83" s="68" t="s">
        <v>505</v>
      </c>
      <c r="D83" s="21" t="s">
        <v>452</v>
      </c>
      <c r="E83" s="21"/>
      <c r="F83" s="215">
        <f>F84</f>
        <v>459.8</v>
      </c>
      <c r="H83" s="156"/>
      <c r="P83" s="115"/>
      <c r="T83" s="387"/>
    </row>
    <row r="84" spans="1:20" s="19" customFormat="1" ht="30" customHeight="1">
      <c r="A84" s="48" t="s">
        <v>46</v>
      </c>
      <c r="B84" s="459"/>
      <c r="C84" s="39" t="s">
        <v>505</v>
      </c>
      <c r="D84" s="38" t="s">
        <v>561</v>
      </c>
      <c r="E84" s="38"/>
      <c r="F84" s="219">
        <f>F85+F86+F87</f>
        <v>459.8</v>
      </c>
      <c r="H84" s="149"/>
      <c r="T84" s="170"/>
    </row>
    <row r="85" spans="1:20" s="67" customFormat="1" ht="25.5">
      <c r="A85" s="41" t="s">
        <v>120</v>
      </c>
      <c r="B85" s="459"/>
      <c r="C85" s="39" t="s">
        <v>505</v>
      </c>
      <c r="D85" s="38" t="s">
        <v>561</v>
      </c>
      <c r="E85" s="38">
        <v>120</v>
      </c>
      <c r="F85" s="219">
        <f>370.557+111.2+11.147-51.104+7.4065</f>
        <v>449.2065</v>
      </c>
      <c r="H85" s="157"/>
      <c r="T85" s="203"/>
    </row>
    <row r="86" spans="1:20" s="26" customFormat="1" ht="25.5" customHeight="1" hidden="1">
      <c r="A86" s="34" t="s">
        <v>493</v>
      </c>
      <c r="B86" s="459"/>
      <c r="C86" s="39" t="s">
        <v>505</v>
      </c>
      <c r="D86" s="38" t="s">
        <v>561</v>
      </c>
      <c r="E86" s="38">
        <v>122</v>
      </c>
      <c r="F86" s="219"/>
      <c r="H86" s="153"/>
      <c r="P86" s="65"/>
      <c r="T86" s="382"/>
    </row>
    <row r="87" spans="1:20" s="29" customFormat="1" ht="30" customHeight="1">
      <c r="A87" s="31" t="s">
        <v>119</v>
      </c>
      <c r="B87" s="459"/>
      <c r="C87" s="39" t="s">
        <v>505</v>
      </c>
      <c r="D87" s="38" t="s">
        <v>561</v>
      </c>
      <c r="E87" s="38">
        <v>240</v>
      </c>
      <c r="F87" s="219">
        <f>4.5+3+0.5+5+5-7.4065</f>
        <v>10.593499999999999</v>
      </c>
      <c r="H87" s="151"/>
      <c r="T87" s="380"/>
    </row>
    <row r="88" spans="1:20" s="95" customFormat="1" ht="28.5">
      <c r="A88" s="91" t="s">
        <v>466</v>
      </c>
      <c r="B88" s="459"/>
      <c r="C88" s="94" t="s">
        <v>465</v>
      </c>
      <c r="D88" s="92"/>
      <c r="E88" s="92"/>
      <c r="F88" s="216">
        <f>F89+F94+F99</f>
        <v>453.49</v>
      </c>
      <c r="H88" s="158"/>
      <c r="P88" s="104"/>
      <c r="T88" s="388"/>
    </row>
    <row r="89" spans="1:20" s="104" customFormat="1" ht="42.75">
      <c r="A89" s="91" t="s">
        <v>467</v>
      </c>
      <c r="B89" s="459"/>
      <c r="C89" s="94" t="s">
        <v>446</v>
      </c>
      <c r="D89" s="92"/>
      <c r="E89" s="92"/>
      <c r="F89" s="216">
        <f>F90</f>
        <v>453.49</v>
      </c>
      <c r="H89" s="150"/>
      <c r="T89" s="379"/>
    </row>
    <row r="90" spans="1:20" s="29" customFormat="1" ht="25.5">
      <c r="A90" s="23" t="s">
        <v>540</v>
      </c>
      <c r="B90" s="459"/>
      <c r="C90" s="68" t="s">
        <v>446</v>
      </c>
      <c r="D90" s="21" t="s">
        <v>378</v>
      </c>
      <c r="E90" s="21"/>
      <c r="F90" s="215">
        <f>F91</f>
        <v>453.49</v>
      </c>
      <c r="H90" s="151"/>
      <c r="T90" s="380"/>
    </row>
    <row r="91" spans="1:20" s="26" customFormat="1" ht="51">
      <c r="A91" s="25" t="s">
        <v>541</v>
      </c>
      <c r="B91" s="459"/>
      <c r="C91" s="68" t="s">
        <v>446</v>
      </c>
      <c r="D91" s="21" t="s">
        <v>383</v>
      </c>
      <c r="E91" s="21"/>
      <c r="F91" s="215">
        <f>F92</f>
        <v>453.49</v>
      </c>
      <c r="H91" s="153"/>
      <c r="P91" s="65"/>
      <c r="T91" s="382"/>
    </row>
    <row r="92" spans="1:20" s="29" customFormat="1" ht="66" customHeight="1">
      <c r="A92" s="31" t="s">
        <v>543</v>
      </c>
      <c r="B92" s="459"/>
      <c r="C92" s="69" t="s">
        <v>446</v>
      </c>
      <c r="D92" s="1" t="s">
        <v>542</v>
      </c>
      <c r="E92" s="1"/>
      <c r="F92" s="220">
        <f>F93</f>
        <v>453.49</v>
      </c>
      <c r="H92" s="151"/>
      <c r="T92" s="380"/>
    </row>
    <row r="93" spans="1:20" s="29" customFormat="1" ht="26.25" customHeight="1">
      <c r="A93" s="31" t="s">
        <v>119</v>
      </c>
      <c r="B93" s="459"/>
      <c r="C93" s="69" t="s">
        <v>446</v>
      </c>
      <c r="D93" s="1" t="s">
        <v>542</v>
      </c>
      <c r="E93" s="38">
        <v>240</v>
      </c>
      <c r="F93" s="220">
        <f>50.62+40+20+300-100+142.87</f>
        <v>453.49</v>
      </c>
      <c r="H93" s="151"/>
      <c r="T93" s="380"/>
    </row>
    <row r="94" spans="1:20" s="102" customFormat="1" ht="14.25" hidden="1">
      <c r="A94" s="99" t="s">
        <v>482</v>
      </c>
      <c r="B94" s="459"/>
      <c r="C94" s="98" t="s">
        <v>483</v>
      </c>
      <c r="D94" s="100"/>
      <c r="E94" s="101"/>
      <c r="F94" s="222">
        <f>F95</f>
        <v>0</v>
      </c>
      <c r="H94" s="159"/>
      <c r="P94" s="105"/>
      <c r="T94" s="389"/>
    </row>
    <row r="95" spans="1:20" s="29" customFormat="1" ht="25.5" hidden="1">
      <c r="A95" s="23" t="s">
        <v>540</v>
      </c>
      <c r="B95" s="459"/>
      <c r="C95" s="68" t="s">
        <v>483</v>
      </c>
      <c r="D95" s="21" t="s">
        <v>378</v>
      </c>
      <c r="E95" s="21"/>
      <c r="F95" s="215">
        <f>F97</f>
        <v>0</v>
      </c>
      <c r="H95" s="151"/>
      <c r="T95" s="380"/>
    </row>
    <row r="96" spans="1:20" s="29" customFormat="1" ht="39" hidden="1">
      <c r="A96" s="23" t="s">
        <v>33</v>
      </c>
      <c r="B96" s="459"/>
      <c r="C96" s="123" t="s">
        <v>483</v>
      </c>
      <c r="D96" s="124" t="s">
        <v>384</v>
      </c>
      <c r="E96" s="21"/>
      <c r="F96" s="215">
        <f>F97</f>
        <v>0</v>
      </c>
      <c r="H96" s="151"/>
      <c r="T96" s="380"/>
    </row>
    <row r="97" spans="1:6" ht="51.75" hidden="1">
      <c r="A97" s="54" t="s">
        <v>544</v>
      </c>
      <c r="B97" s="459"/>
      <c r="C97" s="47" t="s">
        <v>483</v>
      </c>
      <c r="D97" s="45" t="s">
        <v>545</v>
      </c>
      <c r="E97" s="57"/>
      <c r="F97" s="223">
        <f>F98</f>
        <v>0</v>
      </c>
    </row>
    <row r="98" spans="1:6" ht="25.5" customHeight="1" hidden="1">
      <c r="A98" s="31" t="s">
        <v>119</v>
      </c>
      <c r="B98" s="459"/>
      <c r="C98" s="47" t="s">
        <v>483</v>
      </c>
      <c r="D98" s="45" t="s">
        <v>545</v>
      </c>
      <c r="E98" s="38">
        <v>240</v>
      </c>
      <c r="F98" s="223">
        <f>183+84+86+82-292.13-142.87</f>
        <v>0</v>
      </c>
    </row>
    <row r="99" spans="1:20" s="95" customFormat="1" ht="28.5" customHeight="1" hidden="1">
      <c r="A99" s="97" t="s">
        <v>480</v>
      </c>
      <c r="B99" s="459"/>
      <c r="C99" s="98" t="s">
        <v>481</v>
      </c>
      <c r="D99" s="92"/>
      <c r="E99" s="92"/>
      <c r="F99" s="216">
        <f>F100</f>
        <v>0</v>
      </c>
      <c r="H99" s="158"/>
      <c r="P99" s="104"/>
      <c r="T99" s="388"/>
    </row>
    <row r="100" spans="1:20" s="29" customFormat="1" ht="25.5" customHeight="1" hidden="1">
      <c r="A100" s="23" t="s">
        <v>540</v>
      </c>
      <c r="B100" s="459"/>
      <c r="C100" s="68" t="s">
        <v>481</v>
      </c>
      <c r="D100" s="21" t="s">
        <v>378</v>
      </c>
      <c r="E100" s="21"/>
      <c r="F100" s="215">
        <f>F101</f>
        <v>0</v>
      </c>
      <c r="H100" s="151"/>
      <c r="T100" s="380"/>
    </row>
    <row r="101" spans="1:20" s="26" customFormat="1" ht="38.25" customHeight="1" hidden="1">
      <c r="A101" s="49" t="s">
        <v>546</v>
      </c>
      <c r="B101" s="459"/>
      <c r="C101" s="50" t="s">
        <v>481</v>
      </c>
      <c r="D101" s="59" t="s">
        <v>382</v>
      </c>
      <c r="E101" s="58"/>
      <c r="F101" s="224">
        <f>F102</f>
        <v>0</v>
      </c>
      <c r="H101" s="153"/>
      <c r="P101" s="65"/>
      <c r="T101" s="382"/>
    </row>
    <row r="102" spans="1:20" s="65" customFormat="1" ht="63.75" customHeight="1" hidden="1">
      <c r="A102" s="54" t="s">
        <v>104</v>
      </c>
      <c r="B102" s="459"/>
      <c r="C102" s="47" t="s">
        <v>481</v>
      </c>
      <c r="D102" s="51" t="s">
        <v>547</v>
      </c>
      <c r="E102" s="58"/>
      <c r="F102" s="223">
        <f>F103</f>
        <v>0</v>
      </c>
      <c r="H102" s="160"/>
      <c r="T102" s="390"/>
    </row>
    <row r="103" spans="1:20" s="65" customFormat="1" ht="25.5" customHeight="1" hidden="1">
      <c r="A103" s="34" t="s">
        <v>414</v>
      </c>
      <c r="B103" s="459"/>
      <c r="C103" s="47" t="s">
        <v>481</v>
      </c>
      <c r="D103" s="51" t="s">
        <v>547</v>
      </c>
      <c r="E103" s="46">
        <v>244</v>
      </c>
      <c r="F103" s="223">
        <v>0</v>
      </c>
      <c r="H103" s="160"/>
      <c r="T103" s="390"/>
    </row>
    <row r="104" spans="1:20" s="95" customFormat="1" ht="15">
      <c r="A104" s="91" t="s">
        <v>469</v>
      </c>
      <c r="B104" s="459"/>
      <c r="C104" s="94" t="s">
        <v>468</v>
      </c>
      <c r="D104" s="92"/>
      <c r="E104" s="92"/>
      <c r="F104" s="216">
        <f>F105+F131</f>
        <v>17160.245</v>
      </c>
      <c r="H104" s="158"/>
      <c r="P104" s="104"/>
      <c r="T104" s="388"/>
    </row>
    <row r="105" spans="1:20" s="104" customFormat="1" ht="15">
      <c r="A105" s="99" t="s">
        <v>476</v>
      </c>
      <c r="B105" s="459"/>
      <c r="C105" s="98" t="s">
        <v>477</v>
      </c>
      <c r="D105" s="100"/>
      <c r="E105" s="118"/>
      <c r="F105" s="222">
        <f>F106+F124</f>
        <v>16815.245</v>
      </c>
      <c r="H105" s="150"/>
      <c r="T105" s="379"/>
    </row>
    <row r="106" spans="1:19" ht="25.5">
      <c r="A106" s="49" t="s">
        <v>548</v>
      </c>
      <c r="B106" s="459"/>
      <c r="C106" s="50" t="s">
        <v>477</v>
      </c>
      <c r="D106" s="53" t="s">
        <v>550</v>
      </c>
      <c r="E106" s="56"/>
      <c r="F106" s="224">
        <f>F107+F116</f>
        <v>6351.15</v>
      </c>
      <c r="S106" s="191"/>
    </row>
    <row r="107" spans="1:20" s="62" customFormat="1" ht="42" customHeight="1">
      <c r="A107" s="49" t="s">
        <v>549</v>
      </c>
      <c r="B107" s="459"/>
      <c r="C107" s="50" t="s">
        <v>477</v>
      </c>
      <c r="D107" s="53" t="s">
        <v>551</v>
      </c>
      <c r="E107" s="55"/>
      <c r="F107" s="224">
        <f>F108+F112+F114+F110</f>
        <v>5123.8</v>
      </c>
      <c r="H107" s="156"/>
      <c r="P107" s="18"/>
      <c r="T107" s="387"/>
    </row>
    <row r="108" spans="1:6" ht="63.75">
      <c r="A108" s="54" t="s">
        <v>552</v>
      </c>
      <c r="B108" s="459"/>
      <c r="C108" s="47" t="s">
        <v>477</v>
      </c>
      <c r="D108" s="45" t="s">
        <v>553</v>
      </c>
      <c r="E108" s="56"/>
      <c r="F108" s="223">
        <f>F109</f>
        <v>2101</v>
      </c>
    </row>
    <row r="109" spans="1:20" s="26" customFormat="1" ht="30" customHeight="1">
      <c r="A109" s="31" t="s">
        <v>119</v>
      </c>
      <c r="B109" s="459"/>
      <c r="C109" s="47" t="s">
        <v>477</v>
      </c>
      <c r="D109" s="45" t="s">
        <v>553</v>
      </c>
      <c r="E109" s="46">
        <v>240</v>
      </c>
      <c r="F109" s="223">
        <f>2000-253.2+354.2</f>
        <v>2101</v>
      </c>
      <c r="H109" s="153"/>
      <c r="P109" s="65"/>
      <c r="T109" s="382"/>
    </row>
    <row r="110" spans="1:20" s="29" customFormat="1" ht="63.75">
      <c r="A110" s="44" t="s">
        <v>136</v>
      </c>
      <c r="B110" s="459"/>
      <c r="C110" s="69" t="s">
        <v>477</v>
      </c>
      <c r="D110" s="45" t="s">
        <v>117</v>
      </c>
      <c r="E110" s="46"/>
      <c r="F110" s="223">
        <f>F111</f>
        <v>1262.2</v>
      </c>
      <c r="T110" s="380"/>
    </row>
    <row r="111" spans="1:20" s="29" customFormat="1" ht="30" customHeight="1">
      <c r="A111" s="31" t="s">
        <v>119</v>
      </c>
      <c r="B111" s="459"/>
      <c r="C111" s="69" t="s">
        <v>477</v>
      </c>
      <c r="D111" s="45" t="s">
        <v>117</v>
      </c>
      <c r="E111" s="38">
        <v>240</v>
      </c>
      <c r="F111" s="223">
        <v>1262.2</v>
      </c>
      <c r="T111" s="380"/>
    </row>
    <row r="112" spans="1:6" ht="25.5">
      <c r="A112" s="54" t="s">
        <v>77</v>
      </c>
      <c r="B112" s="459"/>
      <c r="C112" s="47" t="s">
        <v>477</v>
      </c>
      <c r="D112" s="45" t="s">
        <v>76</v>
      </c>
      <c r="E112" s="56"/>
      <c r="F112" s="223">
        <f>F113</f>
        <v>1408.5</v>
      </c>
    </row>
    <row r="113" spans="1:20" s="26" customFormat="1" ht="25.5">
      <c r="A113" s="34" t="s">
        <v>414</v>
      </c>
      <c r="B113" s="459"/>
      <c r="C113" s="47" t="s">
        <v>477</v>
      </c>
      <c r="D113" s="45" t="s">
        <v>76</v>
      </c>
      <c r="E113" s="46">
        <v>244</v>
      </c>
      <c r="F113" s="223">
        <v>1408.5</v>
      </c>
      <c r="H113" s="153"/>
      <c r="P113" s="65"/>
      <c r="T113" s="382"/>
    </row>
    <row r="114" spans="1:6" ht="12.75">
      <c r="A114" s="54" t="s">
        <v>353</v>
      </c>
      <c r="B114" s="459"/>
      <c r="C114" s="47" t="s">
        <v>477</v>
      </c>
      <c r="D114" s="45" t="s">
        <v>76</v>
      </c>
      <c r="E114" s="56"/>
      <c r="F114" s="223">
        <f>F115</f>
        <v>352.1</v>
      </c>
    </row>
    <row r="115" spans="1:20" s="26" customFormat="1" ht="25.5">
      <c r="A115" s="34" t="s">
        <v>414</v>
      </c>
      <c r="B115" s="459"/>
      <c r="C115" s="47" t="s">
        <v>477</v>
      </c>
      <c r="D115" s="45" t="s">
        <v>352</v>
      </c>
      <c r="E115" s="46">
        <v>244</v>
      </c>
      <c r="F115" s="223">
        <v>352.1</v>
      </c>
      <c r="H115" s="153"/>
      <c r="P115" s="65"/>
      <c r="T115" s="382"/>
    </row>
    <row r="116" spans="1:6" ht="18" customHeight="1">
      <c r="A116" s="49" t="s">
        <v>548</v>
      </c>
      <c r="B116" s="459"/>
      <c r="C116" s="50" t="s">
        <v>477</v>
      </c>
      <c r="D116" s="53" t="s">
        <v>550</v>
      </c>
      <c r="E116" s="56"/>
      <c r="F116" s="224">
        <f>F117</f>
        <v>1227.35</v>
      </c>
    </row>
    <row r="117" spans="1:20" s="66" customFormat="1" ht="63.75">
      <c r="A117" s="49" t="s">
        <v>554</v>
      </c>
      <c r="B117" s="459"/>
      <c r="C117" s="50" t="s">
        <v>477</v>
      </c>
      <c r="D117" s="53" t="s">
        <v>30</v>
      </c>
      <c r="E117" s="58"/>
      <c r="F117" s="224">
        <f>F118+F122</f>
        <v>1227.35</v>
      </c>
      <c r="H117" s="155"/>
      <c r="P117" s="29"/>
      <c r="T117" s="385"/>
    </row>
    <row r="118" spans="1:6" ht="89.25">
      <c r="A118" s="54" t="s">
        <v>54</v>
      </c>
      <c r="B118" s="459"/>
      <c r="C118" s="47" t="s">
        <v>477</v>
      </c>
      <c r="D118" s="45" t="s">
        <v>555</v>
      </c>
      <c r="E118" s="56"/>
      <c r="F118" s="223">
        <f>F119</f>
        <v>677.3499999999999</v>
      </c>
    </row>
    <row r="119" spans="1:6" ht="28.5" customHeight="1">
      <c r="A119" s="31" t="s">
        <v>119</v>
      </c>
      <c r="B119" s="459"/>
      <c r="C119" s="47" t="s">
        <v>477</v>
      </c>
      <c r="D119" s="45" t="s">
        <v>555</v>
      </c>
      <c r="E119" s="38">
        <v>240</v>
      </c>
      <c r="F119" s="223">
        <f>600+450+60+200+90-500-200-150+31.55+95.8</f>
        <v>677.3499999999999</v>
      </c>
    </row>
    <row r="120" spans="1:20" s="66" customFormat="1" ht="55.5" customHeight="1" hidden="1">
      <c r="A120" s="54" t="s">
        <v>556</v>
      </c>
      <c r="B120" s="459"/>
      <c r="C120" s="47" t="s">
        <v>477</v>
      </c>
      <c r="D120" s="45" t="s">
        <v>557</v>
      </c>
      <c r="E120" s="56"/>
      <c r="F120" s="223">
        <f>F121</f>
        <v>0</v>
      </c>
      <c r="H120" s="155"/>
      <c r="P120" s="172"/>
      <c r="T120" s="385"/>
    </row>
    <row r="121" spans="1:20" s="66" customFormat="1" ht="26.25" customHeight="1" hidden="1">
      <c r="A121" s="31" t="s">
        <v>119</v>
      </c>
      <c r="B121" s="459"/>
      <c r="C121" s="47" t="s">
        <v>477</v>
      </c>
      <c r="D121" s="45" t="s">
        <v>557</v>
      </c>
      <c r="E121" s="38">
        <v>240</v>
      </c>
      <c r="F121" s="223">
        <f>500+300-200-50-550</f>
        <v>0</v>
      </c>
      <c r="H121" s="155"/>
      <c r="P121" s="29"/>
      <c r="T121" s="385"/>
    </row>
    <row r="122" spans="1:20" s="67" customFormat="1" ht="54.75" customHeight="1">
      <c r="A122" s="376" t="s">
        <v>167</v>
      </c>
      <c r="B122" s="459"/>
      <c r="C122" s="39" t="s">
        <v>477</v>
      </c>
      <c r="D122" s="38" t="s">
        <v>166</v>
      </c>
      <c r="E122" s="38"/>
      <c r="F122" s="219">
        <f>F123</f>
        <v>550</v>
      </c>
      <c r="H122" s="157"/>
      <c r="T122" s="203"/>
    </row>
    <row r="123" spans="1:20" s="67" customFormat="1" ht="18.75" customHeight="1">
      <c r="A123" s="3" t="s">
        <v>128</v>
      </c>
      <c r="B123" s="459"/>
      <c r="C123" s="39" t="s">
        <v>477</v>
      </c>
      <c r="D123" s="38" t="s">
        <v>166</v>
      </c>
      <c r="E123" s="38">
        <v>610</v>
      </c>
      <c r="F123" s="219">
        <v>550</v>
      </c>
      <c r="H123" s="157"/>
      <c r="T123" s="203"/>
    </row>
    <row r="124" spans="1:20" s="29" customFormat="1" ht="18.75" customHeight="1">
      <c r="A124" s="23" t="s">
        <v>489</v>
      </c>
      <c r="B124" s="459"/>
      <c r="C124" s="50" t="s">
        <v>477</v>
      </c>
      <c r="D124" s="53" t="s">
        <v>452</v>
      </c>
      <c r="E124" s="42"/>
      <c r="F124" s="224">
        <f>F125+F127+F129</f>
        <v>10464.095</v>
      </c>
      <c r="T124" s="380"/>
    </row>
    <row r="125" spans="1:20" s="66" customFormat="1" ht="30.75" customHeight="1" hidden="1">
      <c r="A125" s="54" t="s">
        <v>111</v>
      </c>
      <c r="B125" s="459"/>
      <c r="C125" s="47" t="s">
        <v>477</v>
      </c>
      <c r="D125" s="45" t="s">
        <v>110</v>
      </c>
      <c r="E125" s="56"/>
      <c r="F125" s="223">
        <f>F126</f>
        <v>0</v>
      </c>
      <c r="H125" s="155"/>
      <c r="P125" s="172"/>
      <c r="T125" s="385"/>
    </row>
    <row r="126" spans="1:20" s="66" customFormat="1" ht="28.5" customHeight="1" hidden="1">
      <c r="A126" s="31" t="s">
        <v>119</v>
      </c>
      <c r="B126" s="459"/>
      <c r="C126" s="47" t="s">
        <v>477</v>
      </c>
      <c r="D126" s="45" t="s">
        <v>110</v>
      </c>
      <c r="E126" s="38">
        <v>240</v>
      </c>
      <c r="F126" s="223">
        <f>700-200-50-450</f>
        <v>0</v>
      </c>
      <c r="H126" s="155"/>
      <c r="P126" s="29"/>
      <c r="T126" s="385"/>
    </row>
    <row r="127" spans="1:20" s="29" customFormat="1" ht="25.5">
      <c r="A127" s="34" t="s">
        <v>64</v>
      </c>
      <c r="B127" s="459"/>
      <c r="C127" s="47" t="s">
        <v>477</v>
      </c>
      <c r="D127" s="45" t="s">
        <v>63</v>
      </c>
      <c r="E127" s="46"/>
      <c r="F127" s="223">
        <f>F128</f>
        <v>464.095</v>
      </c>
      <c r="T127" s="380"/>
    </row>
    <row r="128" spans="1:20" s="29" customFormat="1" ht="25.5">
      <c r="A128" s="34" t="s">
        <v>414</v>
      </c>
      <c r="B128" s="459"/>
      <c r="C128" s="47" t="s">
        <v>477</v>
      </c>
      <c r="D128" s="45" t="s">
        <v>63</v>
      </c>
      <c r="E128" s="46">
        <v>244</v>
      </c>
      <c r="F128" s="223">
        <v>464.095</v>
      </c>
      <c r="T128" s="380"/>
    </row>
    <row r="129" spans="1:20" s="29" customFormat="1" ht="12.75">
      <c r="A129" s="34" t="s">
        <v>366</v>
      </c>
      <c r="B129" s="459"/>
      <c r="C129" s="69" t="s">
        <v>477</v>
      </c>
      <c r="D129" s="45" t="s">
        <v>356</v>
      </c>
      <c r="E129" s="46"/>
      <c r="F129" s="223">
        <f>F130</f>
        <v>10000</v>
      </c>
      <c r="T129" s="342"/>
    </row>
    <row r="130" spans="1:20" s="29" customFormat="1" ht="25.5">
      <c r="A130" s="34" t="s">
        <v>414</v>
      </c>
      <c r="B130" s="459"/>
      <c r="C130" s="69" t="s">
        <v>477</v>
      </c>
      <c r="D130" s="45" t="s">
        <v>356</v>
      </c>
      <c r="E130" s="46">
        <v>244</v>
      </c>
      <c r="F130" s="223">
        <v>10000</v>
      </c>
      <c r="T130" s="342"/>
    </row>
    <row r="131" spans="1:20" s="95" customFormat="1" ht="15">
      <c r="A131" s="91" t="s">
        <v>409</v>
      </c>
      <c r="B131" s="459"/>
      <c r="C131" s="94" t="s">
        <v>408</v>
      </c>
      <c r="D131" s="92"/>
      <c r="E131" s="92"/>
      <c r="F131" s="216">
        <f>F132+F136</f>
        <v>345</v>
      </c>
      <c r="H131" s="158"/>
      <c r="P131" s="104"/>
      <c r="T131" s="388"/>
    </row>
    <row r="132" spans="1:20" s="29" customFormat="1" ht="25.5">
      <c r="A132" s="23" t="s">
        <v>489</v>
      </c>
      <c r="B132" s="459"/>
      <c r="C132" s="68" t="s">
        <v>408</v>
      </c>
      <c r="D132" s="42" t="s">
        <v>376</v>
      </c>
      <c r="E132" s="42"/>
      <c r="F132" s="218">
        <f>F133</f>
        <v>295</v>
      </c>
      <c r="H132" s="151"/>
      <c r="T132" s="380"/>
    </row>
    <row r="133" spans="1:20" s="26" customFormat="1" ht="12.75">
      <c r="A133" s="25" t="s">
        <v>456</v>
      </c>
      <c r="B133" s="459"/>
      <c r="C133" s="20" t="s">
        <v>408</v>
      </c>
      <c r="D133" s="64" t="s">
        <v>452</v>
      </c>
      <c r="E133" s="64"/>
      <c r="F133" s="215">
        <f>F134</f>
        <v>295</v>
      </c>
      <c r="H133" s="153"/>
      <c r="P133" s="65"/>
      <c r="T133" s="382"/>
    </row>
    <row r="134" spans="1:20" s="29" customFormat="1" ht="12.75">
      <c r="A134" s="31" t="s">
        <v>558</v>
      </c>
      <c r="B134" s="459"/>
      <c r="C134" s="69" t="s">
        <v>408</v>
      </c>
      <c r="D134" s="1" t="s">
        <v>559</v>
      </c>
      <c r="E134" s="1"/>
      <c r="F134" s="220">
        <f>F135</f>
        <v>295</v>
      </c>
      <c r="H134" s="151"/>
      <c r="T134" s="380"/>
    </row>
    <row r="135" spans="1:20" s="29" customFormat="1" ht="27.75" customHeight="1">
      <c r="A135" s="31" t="s">
        <v>119</v>
      </c>
      <c r="B135" s="459"/>
      <c r="C135" s="69" t="s">
        <v>408</v>
      </c>
      <c r="D135" s="1" t="s">
        <v>559</v>
      </c>
      <c r="E135" s="38">
        <v>240</v>
      </c>
      <c r="F135" s="220">
        <f>600+195-500</f>
        <v>295</v>
      </c>
      <c r="H135" s="151"/>
      <c r="T135" s="380"/>
    </row>
    <row r="136" spans="1:20" s="26" customFormat="1" ht="38.25">
      <c r="A136" s="25" t="s">
        <v>147</v>
      </c>
      <c r="B136" s="459"/>
      <c r="C136" s="20" t="s">
        <v>408</v>
      </c>
      <c r="D136" s="64" t="s">
        <v>146</v>
      </c>
      <c r="E136" s="64"/>
      <c r="F136" s="215">
        <f>F137</f>
        <v>50</v>
      </c>
      <c r="H136" s="153"/>
      <c r="P136" s="65"/>
      <c r="T136" s="382"/>
    </row>
    <row r="137" spans="1:20" s="29" customFormat="1" ht="12.75">
      <c r="A137" s="31" t="s">
        <v>149</v>
      </c>
      <c r="B137" s="459"/>
      <c r="C137" s="69" t="s">
        <v>408</v>
      </c>
      <c r="D137" s="1" t="s">
        <v>148</v>
      </c>
      <c r="E137" s="1"/>
      <c r="F137" s="220">
        <f>F138</f>
        <v>50</v>
      </c>
      <c r="H137" s="151"/>
      <c r="T137" s="380"/>
    </row>
    <row r="138" spans="1:20" s="29" customFormat="1" ht="27.75" customHeight="1">
      <c r="A138" s="31" t="s">
        <v>119</v>
      </c>
      <c r="B138" s="459"/>
      <c r="C138" s="69" t="s">
        <v>408</v>
      </c>
      <c r="D138" s="1" t="s">
        <v>148</v>
      </c>
      <c r="E138" s="38">
        <v>240</v>
      </c>
      <c r="F138" s="220">
        <v>50</v>
      </c>
      <c r="H138" s="151"/>
      <c r="T138" s="380"/>
    </row>
    <row r="139" spans="1:20" s="95" customFormat="1" ht="15">
      <c r="A139" s="130" t="s">
        <v>487</v>
      </c>
      <c r="B139" s="459"/>
      <c r="C139" s="94" t="s">
        <v>459</v>
      </c>
      <c r="D139" s="92"/>
      <c r="E139" s="92"/>
      <c r="F139" s="216">
        <f>F140+F169+F206</f>
        <v>70397.18848000001</v>
      </c>
      <c r="H139" s="158"/>
      <c r="P139" s="104"/>
      <c r="T139" s="388"/>
    </row>
    <row r="140" spans="1:20" s="104" customFormat="1" ht="15">
      <c r="A140" s="130" t="s">
        <v>401</v>
      </c>
      <c r="B140" s="459"/>
      <c r="C140" s="94" t="s">
        <v>400</v>
      </c>
      <c r="D140" s="92"/>
      <c r="E140" s="92"/>
      <c r="F140" s="216">
        <f>F141+F149+F153</f>
        <v>22403.96211</v>
      </c>
      <c r="H140" s="150"/>
      <c r="T140" s="379"/>
    </row>
    <row r="141" spans="1:20" s="29" customFormat="1" ht="25.5">
      <c r="A141" s="23" t="s">
        <v>489</v>
      </c>
      <c r="B141" s="459"/>
      <c r="C141" s="68" t="s">
        <v>400</v>
      </c>
      <c r="D141" s="42" t="s">
        <v>376</v>
      </c>
      <c r="E141" s="42"/>
      <c r="F141" s="218">
        <f>F142</f>
        <v>1641.5982</v>
      </c>
      <c r="H141" s="151"/>
      <c r="R141" s="199"/>
      <c r="T141" s="380"/>
    </row>
    <row r="142" spans="1:20" s="19" customFormat="1" ht="12.75">
      <c r="A142" s="25" t="s">
        <v>456</v>
      </c>
      <c r="B142" s="459"/>
      <c r="C142" s="68" t="s">
        <v>400</v>
      </c>
      <c r="D142" s="21" t="s">
        <v>452</v>
      </c>
      <c r="E142" s="21"/>
      <c r="F142" s="215">
        <f>F143+F145+F147</f>
        <v>1641.5982</v>
      </c>
      <c r="H142" s="149"/>
      <c r="T142" s="170"/>
    </row>
    <row r="143" spans="1:6" ht="38.25">
      <c r="A143" s="90" t="s">
        <v>107</v>
      </c>
      <c r="B143" s="459"/>
      <c r="C143" s="69" t="s">
        <v>400</v>
      </c>
      <c r="D143" s="45" t="s">
        <v>569</v>
      </c>
      <c r="E143" s="56"/>
      <c r="F143" s="223">
        <f>F144</f>
        <v>768.9982</v>
      </c>
    </row>
    <row r="144" spans="1:6" ht="27" customHeight="1">
      <c r="A144" s="31" t="s">
        <v>119</v>
      </c>
      <c r="B144" s="459"/>
      <c r="C144" s="69" t="s">
        <v>400</v>
      </c>
      <c r="D144" s="45" t="s">
        <v>569</v>
      </c>
      <c r="E144" s="38">
        <v>240</v>
      </c>
      <c r="F144" s="223">
        <f>(900+350)/2+144-0.0018</f>
        <v>768.9982</v>
      </c>
    </row>
    <row r="145" spans="1:6" ht="38.25">
      <c r="A145" s="3" t="s">
        <v>109</v>
      </c>
      <c r="B145" s="459"/>
      <c r="C145" s="69" t="s">
        <v>400</v>
      </c>
      <c r="D145" s="45" t="s">
        <v>4</v>
      </c>
      <c r="E145" s="119"/>
      <c r="F145" s="223">
        <f>F146</f>
        <v>872.6</v>
      </c>
    </row>
    <row r="146" spans="1:20" s="29" customFormat="1" ht="27.75" customHeight="1">
      <c r="A146" s="31" t="s">
        <v>119</v>
      </c>
      <c r="B146" s="459"/>
      <c r="C146" s="69" t="s">
        <v>400</v>
      </c>
      <c r="D146" s="45" t="s">
        <v>4</v>
      </c>
      <c r="E146" s="38">
        <v>240</v>
      </c>
      <c r="F146" s="220">
        <f>5100/2-550-500-200-872+529.5-84.9</f>
        <v>872.6</v>
      </c>
      <c r="H146" s="151"/>
      <c r="T146" s="380"/>
    </row>
    <row r="147" spans="1:6" ht="38.25" customHeight="1" hidden="1">
      <c r="A147" s="3" t="s">
        <v>53</v>
      </c>
      <c r="B147" s="459"/>
      <c r="C147" s="69" t="s">
        <v>400</v>
      </c>
      <c r="D147" s="45" t="s">
        <v>51</v>
      </c>
      <c r="E147" s="119"/>
      <c r="F147" s="223">
        <f>F148</f>
        <v>0</v>
      </c>
    </row>
    <row r="148" spans="1:20" s="29" customFormat="1" ht="25.5" customHeight="1" hidden="1">
      <c r="A148" s="3" t="s">
        <v>403</v>
      </c>
      <c r="B148" s="459"/>
      <c r="C148" s="69" t="s">
        <v>400</v>
      </c>
      <c r="D148" s="45" t="s">
        <v>51</v>
      </c>
      <c r="E148" s="1" t="s">
        <v>402</v>
      </c>
      <c r="F148" s="220"/>
      <c r="H148" s="151"/>
      <c r="T148" s="380"/>
    </row>
    <row r="149" spans="1:20" s="62" customFormat="1" ht="51">
      <c r="A149" s="23" t="s">
        <v>570</v>
      </c>
      <c r="B149" s="459"/>
      <c r="C149" s="20" t="s">
        <v>400</v>
      </c>
      <c r="D149" s="21" t="s">
        <v>441</v>
      </c>
      <c r="E149" s="21"/>
      <c r="F149" s="215">
        <f>F150</f>
        <v>1100</v>
      </c>
      <c r="H149" s="156"/>
      <c r="P149" s="18"/>
      <c r="T149" s="387"/>
    </row>
    <row r="150" spans="1:20" s="71" customFormat="1" ht="63.75">
      <c r="A150" s="111" t="s">
        <v>0</v>
      </c>
      <c r="B150" s="459"/>
      <c r="C150" s="20" t="s">
        <v>400</v>
      </c>
      <c r="D150" s="21" t="s">
        <v>1</v>
      </c>
      <c r="E150" s="21"/>
      <c r="F150" s="215">
        <f>F151</f>
        <v>1100</v>
      </c>
      <c r="H150" s="161"/>
      <c r="P150" s="19"/>
      <c r="T150" s="391"/>
    </row>
    <row r="151" spans="1:20" s="71" customFormat="1" ht="76.5">
      <c r="A151" s="30" t="s">
        <v>52</v>
      </c>
      <c r="B151" s="459"/>
      <c r="C151" s="69" t="s">
        <v>400</v>
      </c>
      <c r="D151" s="120" t="s">
        <v>2</v>
      </c>
      <c r="E151" s="1"/>
      <c r="F151" s="220">
        <f>F152</f>
        <v>1100</v>
      </c>
      <c r="H151" s="161"/>
      <c r="P151" s="19"/>
      <c r="T151" s="391"/>
    </row>
    <row r="152" spans="1:20" s="70" customFormat="1" ht="15.75" customHeight="1">
      <c r="A152" s="31" t="s">
        <v>119</v>
      </c>
      <c r="B152" s="459"/>
      <c r="C152" s="69" t="s">
        <v>400</v>
      </c>
      <c r="D152" s="120" t="s">
        <v>2</v>
      </c>
      <c r="E152" s="46">
        <v>240</v>
      </c>
      <c r="F152" s="223">
        <v>1100</v>
      </c>
      <c r="H152" s="162"/>
      <c r="P152" s="189"/>
      <c r="T152" s="392"/>
    </row>
    <row r="153" spans="1:20" s="66" customFormat="1" ht="51">
      <c r="A153" s="49" t="s">
        <v>563</v>
      </c>
      <c r="B153" s="459"/>
      <c r="C153" s="68" t="s">
        <v>400</v>
      </c>
      <c r="D153" s="50" t="s">
        <v>377</v>
      </c>
      <c r="E153" s="52"/>
      <c r="F153" s="224">
        <f>F154+F164</f>
        <v>19662.36391</v>
      </c>
      <c r="H153" s="155"/>
      <c r="P153" s="29"/>
      <c r="T153" s="385"/>
    </row>
    <row r="154" spans="1:20" s="62" customFormat="1" ht="102">
      <c r="A154" s="49" t="s">
        <v>565</v>
      </c>
      <c r="B154" s="459"/>
      <c r="C154" s="68" t="s">
        <v>400</v>
      </c>
      <c r="D154" s="53" t="s">
        <v>564</v>
      </c>
      <c r="E154" s="55"/>
      <c r="F154" s="224">
        <f>F155+F157+F162</f>
        <v>19662.36391</v>
      </c>
      <c r="H154" s="156"/>
      <c r="P154" s="18"/>
      <c r="T154" s="387"/>
    </row>
    <row r="155" spans="1:20" s="62" customFormat="1" ht="127.5">
      <c r="A155" s="54" t="s">
        <v>567</v>
      </c>
      <c r="B155" s="459"/>
      <c r="C155" s="69" t="s">
        <v>400</v>
      </c>
      <c r="D155" s="45" t="s">
        <v>56</v>
      </c>
      <c r="E155" s="55"/>
      <c r="F155" s="224">
        <f>F156</f>
        <v>5355.6794199999995</v>
      </c>
      <c r="H155" s="156"/>
      <c r="P155" s="18"/>
      <c r="T155" s="387"/>
    </row>
    <row r="156" spans="1:9" ht="12.75">
      <c r="A156" s="34" t="s">
        <v>125</v>
      </c>
      <c r="B156" s="459"/>
      <c r="C156" s="69" t="s">
        <v>400</v>
      </c>
      <c r="D156" s="45" t="s">
        <v>56</v>
      </c>
      <c r="E156" s="46">
        <v>410</v>
      </c>
      <c r="F156" s="223">
        <f>1050.57729+4313.31619-8.21406</f>
        <v>5355.6794199999995</v>
      </c>
      <c r="I156" s="146"/>
    </row>
    <row r="157" spans="1:6" ht="108" customHeight="1">
      <c r="A157" s="132" t="s">
        <v>59</v>
      </c>
      <c r="B157" s="459"/>
      <c r="C157" s="133" t="s">
        <v>400</v>
      </c>
      <c r="D157" s="134" t="s">
        <v>566</v>
      </c>
      <c r="E157" s="135"/>
      <c r="F157" s="225">
        <f>F158+F160</f>
        <v>11271.33689</v>
      </c>
    </row>
    <row r="158" spans="1:6" ht="140.25">
      <c r="A158" s="54" t="s">
        <v>57</v>
      </c>
      <c r="B158" s="459"/>
      <c r="C158" s="69" t="s">
        <v>400</v>
      </c>
      <c r="D158" s="45" t="s">
        <v>566</v>
      </c>
      <c r="E158" s="56"/>
      <c r="F158" s="223">
        <f>F159</f>
        <v>4508.53475</v>
      </c>
    </row>
    <row r="159" spans="1:9" ht="12.75">
      <c r="A159" s="34" t="s">
        <v>125</v>
      </c>
      <c r="B159" s="459"/>
      <c r="C159" s="69" t="s">
        <v>400</v>
      </c>
      <c r="D159" s="45" t="s">
        <v>566</v>
      </c>
      <c r="E159" s="46">
        <v>410</v>
      </c>
      <c r="F159" s="223">
        <f>4515.44952-6.91477</f>
        <v>4508.53475</v>
      </c>
      <c r="I159" s="146"/>
    </row>
    <row r="160" spans="1:10" ht="140.25">
      <c r="A160" s="54" t="s">
        <v>58</v>
      </c>
      <c r="B160" s="459"/>
      <c r="C160" s="69" t="s">
        <v>400</v>
      </c>
      <c r="D160" s="45" t="s">
        <v>566</v>
      </c>
      <c r="E160" s="56"/>
      <c r="F160" s="223">
        <f>F161</f>
        <v>6762.802140000001</v>
      </c>
      <c r="J160" s="165"/>
    </row>
    <row r="161" spans="1:9" ht="12.75">
      <c r="A161" s="34" t="s">
        <v>125</v>
      </c>
      <c r="B161" s="459"/>
      <c r="C161" s="69" t="s">
        <v>400</v>
      </c>
      <c r="D161" s="45" t="s">
        <v>566</v>
      </c>
      <c r="E161" s="46">
        <v>410</v>
      </c>
      <c r="F161" s="223">
        <f>2387.41575+4385.75856-10.37217</f>
        <v>6762.802140000001</v>
      </c>
      <c r="I161" s="146"/>
    </row>
    <row r="162" spans="1:20" s="66" customFormat="1" ht="93" customHeight="1">
      <c r="A162" s="54" t="s">
        <v>568</v>
      </c>
      <c r="B162" s="459"/>
      <c r="C162" s="69" t="s">
        <v>400</v>
      </c>
      <c r="D162" s="45" t="s">
        <v>31</v>
      </c>
      <c r="E162" s="56"/>
      <c r="F162" s="223">
        <f>F163</f>
        <v>3035.3476</v>
      </c>
      <c r="H162" s="155"/>
      <c r="P162" s="29"/>
      <c r="T162" s="385"/>
    </row>
    <row r="163" spans="1:20" s="62" customFormat="1" ht="14.25" customHeight="1">
      <c r="A163" s="3" t="s">
        <v>124</v>
      </c>
      <c r="B163" s="459"/>
      <c r="C163" s="69" t="s">
        <v>400</v>
      </c>
      <c r="D163" s="45" t="s">
        <v>31</v>
      </c>
      <c r="E163" s="46">
        <v>410</v>
      </c>
      <c r="F163" s="223">
        <f>2340.9918+668.8548+25.501</f>
        <v>3035.3476</v>
      </c>
      <c r="H163" s="156"/>
      <c r="I163" s="156"/>
      <c r="P163" s="18"/>
      <c r="T163" s="387"/>
    </row>
    <row r="164" spans="1:20" s="62" customFormat="1" ht="63.75" customHeight="1" hidden="1">
      <c r="A164" s="49" t="s">
        <v>73</v>
      </c>
      <c r="B164" s="459"/>
      <c r="C164" s="68" t="s">
        <v>400</v>
      </c>
      <c r="D164" s="53" t="s">
        <v>74</v>
      </c>
      <c r="E164" s="55"/>
      <c r="F164" s="224">
        <f>F165+F167</f>
        <v>0</v>
      </c>
      <c r="P164" s="18"/>
      <c r="T164" s="387"/>
    </row>
    <row r="165" spans="1:20" s="62" customFormat="1" ht="89.25" customHeight="1" hidden="1">
      <c r="A165" s="54" t="s">
        <v>80</v>
      </c>
      <c r="B165" s="459"/>
      <c r="C165" s="69" t="s">
        <v>400</v>
      </c>
      <c r="D165" s="45" t="s">
        <v>75</v>
      </c>
      <c r="E165" s="55"/>
      <c r="F165" s="224">
        <f>F166</f>
        <v>0</v>
      </c>
      <c r="P165" s="18"/>
      <c r="T165" s="387"/>
    </row>
    <row r="166" spans="1:8" ht="25.5" customHeight="1" hidden="1">
      <c r="A166" s="3" t="s">
        <v>403</v>
      </c>
      <c r="B166" s="459"/>
      <c r="C166" s="69" t="s">
        <v>400</v>
      </c>
      <c r="D166" s="45" t="s">
        <v>75</v>
      </c>
      <c r="E166" s="46">
        <v>414</v>
      </c>
      <c r="F166" s="223">
        <v>0</v>
      </c>
      <c r="H166" s="18"/>
    </row>
    <row r="167" spans="1:20" s="62" customFormat="1" ht="38.25" customHeight="1" hidden="1">
      <c r="A167" s="54" t="s">
        <v>92</v>
      </c>
      <c r="B167" s="459"/>
      <c r="C167" s="69" t="s">
        <v>400</v>
      </c>
      <c r="D167" s="45" t="s">
        <v>91</v>
      </c>
      <c r="E167" s="55"/>
      <c r="F167" s="224">
        <f>F168</f>
        <v>0</v>
      </c>
      <c r="P167" s="18"/>
      <c r="T167" s="387"/>
    </row>
    <row r="168" spans="1:8" ht="25.5" customHeight="1" hidden="1">
      <c r="A168" s="3" t="s">
        <v>403</v>
      </c>
      <c r="B168" s="459"/>
      <c r="C168" s="69" t="s">
        <v>400</v>
      </c>
      <c r="D168" s="45" t="s">
        <v>91</v>
      </c>
      <c r="E168" s="46">
        <v>414</v>
      </c>
      <c r="F168" s="223">
        <v>0</v>
      </c>
      <c r="H168" s="18"/>
    </row>
    <row r="169" spans="1:20" s="105" customFormat="1" ht="15">
      <c r="A169" s="130" t="s">
        <v>444</v>
      </c>
      <c r="B169" s="459"/>
      <c r="C169" s="94" t="s">
        <v>443</v>
      </c>
      <c r="D169" s="92"/>
      <c r="E169" s="92"/>
      <c r="F169" s="216">
        <f>F170+F184</f>
        <v>31168.864370000003</v>
      </c>
      <c r="H169" s="163"/>
      <c r="I169" s="164"/>
      <c r="T169" s="393"/>
    </row>
    <row r="170" spans="1:6" ht="25.5">
      <c r="A170" s="23" t="s">
        <v>489</v>
      </c>
      <c r="B170" s="459"/>
      <c r="C170" s="68" t="s">
        <v>443</v>
      </c>
      <c r="D170" s="42" t="s">
        <v>376</v>
      </c>
      <c r="E170" s="42"/>
      <c r="F170" s="218">
        <f>F171</f>
        <v>11264.46017</v>
      </c>
    </row>
    <row r="171" spans="1:6" ht="12.75">
      <c r="A171" s="25" t="s">
        <v>456</v>
      </c>
      <c r="B171" s="459"/>
      <c r="C171" s="68" t="s">
        <v>443</v>
      </c>
      <c r="D171" s="21" t="s">
        <v>452</v>
      </c>
      <c r="E171" s="21"/>
      <c r="F171" s="215">
        <f>F174+F176+F180+F172+F182+F178</f>
        <v>11264.46017</v>
      </c>
    </row>
    <row r="172" spans="1:6" ht="38.25">
      <c r="A172" s="90" t="s">
        <v>107</v>
      </c>
      <c r="B172" s="459"/>
      <c r="C172" s="69" t="s">
        <v>443</v>
      </c>
      <c r="D172" s="45" t="s">
        <v>569</v>
      </c>
      <c r="E172" s="56"/>
      <c r="F172" s="223">
        <f>F173</f>
        <v>680.3622</v>
      </c>
    </row>
    <row r="173" spans="1:6" ht="31.5" customHeight="1">
      <c r="A173" s="31" t="s">
        <v>119</v>
      </c>
      <c r="B173" s="459"/>
      <c r="C173" s="69" t="s">
        <v>443</v>
      </c>
      <c r="D173" s="45" t="s">
        <v>569</v>
      </c>
      <c r="E173" s="38">
        <v>240</v>
      </c>
      <c r="F173" s="223">
        <f>300+495-0.0036-114.6342</f>
        <v>680.3622</v>
      </c>
    </row>
    <row r="174" spans="1:9" ht="25.5">
      <c r="A174" s="3" t="s">
        <v>5</v>
      </c>
      <c r="B174" s="459"/>
      <c r="C174" s="69" t="s">
        <v>443</v>
      </c>
      <c r="D174" s="45" t="s">
        <v>515</v>
      </c>
      <c r="E174" s="46"/>
      <c r="F174" s="223">
        <f>F175</f>
        <v>730</v>
      </c>
      <c r="I174" s="115"/>
    </row>
    <row r="175" spans="1:6" ht="38.25">
      <c r="A175" s="31" t="s">
        <v>410</v>
      </c>
      <c r="B175" s="459"/>
      <c r="C175" s="69" t="s">
        <v>443</v>
      </c>
      <c r="D175" s="45" t="s">
        <v>515</v>
      </c>
      <c r="E175" s="46">
        <v>810</v>
      </c>
      <c r="F175" s="223">
        <f>500+230</f>
        <v>730</v>
      </c>
    </row>
    <row r="176" spans="1:20" s="70" customFormat="1" ht="25.5">
      <c r="A176" s="174" t="s">
        <v>98</v>
      </c>
      <c r="B176" s="459"/>
      <c r="C176" s="28" t="s">
        <v>443</v>
      </c>
      <c r="D176" s="1" t="s">
        <v>97</v>
      </c>
      <c r="E176" s="119"/>
      <c r="F176" s="223">
        <f>F177</f>
        <v>2380.49397</v>
      </c>
      <c r="P176" s="189"/>
      <c r="R176" s="200"/>
      <c r="T176" s="419"/>
    </row>
    <row r="177" spans="1:20" s="70" customFormat="1" ht="29.25" customHeight="1">
      <c r="A177" s="31" t="s">
        <v>119</v>
      </c>
      <c r="B177" s="459"/>
      <c r="C177" s="28" t="s">
        <v>443</v>
      </c>
      <c r="D177" s="1" t="s">
        <v>97</v>
      </c>
      <c r="E177" s="38">
        <v>240</v>
      </c>
      <c r="F177" s="223">
        <f>293.5936+1894.272+1245.33-1052.70163</f>
        <v>2380.49397</v>
      </c>
      <c r="P177" s="189"/>
      <c r="T177" s="392"/>
    </row>
    <row r="178" spans="1:20" s="70" customFormat="1" ht="25.5" customHeight="1">
      <c r="A178" s="174" t="s">
        <v>364</v>
      </c>
      <c r="B178" s="459"/>
      <c r="C178" s="28" t="s">
        <v>443</v>
      </c>
      <c r="D178" s="1" t="s">
        <v>365</v>
      </c>
      <c r="E178" s="119"/>
      <c r="F178" s="223">
        <f>F179</f>
        <v>1000</v>
      </c>
      <c r="P178" s="189"/>
      <c r="T178" s="344"/>
    </row>
    <row r="179" spans="1:20" s="70" customFormat="1" ht="25.5">
      <c r="A179" s="34" t="s">
        <v>414</v>
      </c>
      <c r="B179" s="459"/>
      <c r="C179" s="28" t="s">
        <v>443</v>
      </c>
      <c r="D179" s="1" t="s">
        <v>365</v>
      </c>
      <c r="E179" s="119">
        <v>240</v>
      </c>
      <c r="F179" s="223">
        <v>1000</v>
      </c>
      <c r="P179" s="189"/>
      <c r="T179" s="344"/>
    </row>
    <row r="180" spans="1:20" s="70" customFormat="1" ht="25.5">
      <c r="A180" s="174" t="s">
        <v>95</v>
      </c>
      <c r="B180" s="459"/>
      <c r="C180" s="28" t="s">
        <v>443</v>
      </c>
      <c r="D180" s="1" t="s">
        <v>96</v>
      </c>
      <c r="E180" s="119"/>
      <c r="F180" s="223">
        <f>F181</f>
        <v>270.672</v>
      </c>
      <c r="P180" s="189"/>
      <c r="T180" s="392"/>
    </row>
    <row r="181" spans="1:20" s="70" customFormat="1" ht="25.5">
      <c r="A181" s="34" t="s">
        <v>414</v>
      </c>
      <c r="B181" s="459"/>
      <c r="C181" s="28" t="s">
        <v>443</v>
      </c>
      <c r="D181" s="1" t="s">
        <v>96</v>
      </c>
      <c r="E181" s="119">
        <v>244</v>
      </c>
      <c r="F181" s="223">
        <v>270.672</v>
      </c>
      <c r="P181" s="189"/>
      <c r="T181" s="392"/>
    </row>
    <row r="182" spans="1:20" s="70" customFormat="1" ht="25.5">
      <c r="A182" s="34" t="s">
        <v>359</v>
      </c>
      <c r="B182" s="459"/>
      <c r="C182" s="28" t="s">
        <v>443</v>
      </c>
      <c r="D182" s="1" t="s">
        <v>356</v>
      </c>
      <c r="E182" s="119"/>
      <c r="F182" s="223">
        <f>F183</f>
        <v>6202.932</v>
      </c>
      <c r="P182" s="189"/>
      <c r="T182" s="392"/>
    </row>
    <row r="183" spans="1:20" s="70" customFormat="1" ht="28.5" customHeight="1">
      <c r="A183" s="31" t="s">
        <v>119</v>
      </c>
      <c r="B183" s="459"/>
      <c r="C183" s="28" t="s">
        <v>443</v>
      </c>
      <c r="D183" s="1" t="s">
        <v>356</v>
      </c>
      <c r="E183" s="119">
        <v>240</v>
      </c>
      <c r="F183" s="223">
        <v>6202.932</v>
      </c>
      <c r="P183" s="189"/>
      <c r="T183" s="392"/>
    </row>
    <row r="184" spans="1:20" s="62" customFormat="1" ht="51">
      <c r="A184" s="23" t="s">
        <v>570</v>
      </c>
      <c r="B184" s="459"/>
      <c r="C184" s="20" t="s">
        <v>443</v>
      </c>
      <c r="D184" s="21" t="s">
        <v>441</v>
      </c>
      <c r="E184" s="21"/>
      <c r="F184" s="215">
        <f>F185+F191+F202</f>
        <v>19904.4042</v>
      </c>
      <c r="H184" s="156"/>
      <c r="P184" s="18"/>
      <c r="T184" s="387"/>
    </row>
    <row r="185" spans="1:20" s="62" customFormat="1" ht="76.5">
      <c r="A185" s="25" t="s">
        <v>6</v>
      </c>
      <c r="B185" s="459"/>
      <c r="C185" s="20" t="s">
        <v>443</v>
      </c>
      <c r="D185" s="21" t="s">
        <v>445</v>
      </c>
      <c r="E185" s="21"/>
      <c r="F185" s="215">
        <f>F186</f>
        <v>13676.524270000002</v>
      </c>
      <c r="H185" s="156"/>
      <c r="P185" s="18"/>
      <c r="T185" s="387"/>
    </row>
    <row r="186" spans="1:6" ht="102">
      <c r="A186" s="27" t="s">
        <v>7</v>
      </c>
      <c r="B186" s="459"/>
      <c r="C186" s="28" t="s">
        <v>443</v>
      </c>
      <c r="D186" s="1" t="s">
        <v>8</v>
      </c>
      <c r="E186" s="1"/>
      <c r="F186" s="220">
        <f>F187+F188+F189</f>
        <v>13676.524270000002</v>
      </c>
    </row>
    <row r="187" spans="1:20" s="19" customFormat="1" ht="29.25" customHeight="1">
      <c r="A187" s="31" t="s">
        <v>119</v>
      </c>
      <c r="B187" s="459"/>
      <c r="C187" s="28" t="s">
        <v>443</v>
      </c>
      <c r="D187" s="1" t="s">
        <v>8</v>
      </c>
      <c r="E187" s="38">
        <v>240</v>
      </c>
      <c r="F187" s="220">
        <f>3350/2-529.20454-738.44576</f>
        <v>407.3497000000001</v>
      </c>
      <c r="H187" s="149"/>
      <c r="T187" s="170"/>
    </row>
    <row r="188" spans="1:20" s="70" customFormat="1" ht="38.25">
      <c r="A188" s="31" t="s">
        <v>410</v>
      </c>
      <c r="B188" s="459"/>
      <c r="C188" s="28" t="s">
        <v>443</v>
      </c>
      <c r="D188" s="1" t="s">
        <v>8</v>
      </c>
      <c r="E188" s="46">
        <v>810</v>
      </c>
      <c r="F188" s="223">
        <f>529.20454+806.18003</f>
        <v>1335.38457</v>
      </c>
      <c r="P188" s="189"/>
      <c r="T188" s="392"/>
    </row>
    <row r="189" spans="1:20" s="71" customFormat="1" ht="102">
      <c r="A189" s="30" t="s">
        <v>102</v>
      </c>
      <c r="B189" s="459"/>
      <c r="C189" s="28" t="s">
        <v>443</v>
      </c>
      <c r="D189" s="1" t="s">
        <v>357</v>
      </c>
      <c r="E189" s="1"/>
      <c r="F189" s="220">
        <f>F190</f>
        <v>11933.79</v>
      </c>
      <c r="P189" s="19"/>
      <c r="T189" s="391"/>
    </row>
    <row r="190" spans="1:20" s="70" customFormat="1" ht="38.25">
      <c r="A190" s="31" t="s">
        <v>410</v>
      </c>
      <c r="B190" s="459"/>
      <c r="C190" s="28" t="s">
        <v>443</v>
      </c>
      <c r="D190" s="1" t="s">
        <v>357</v>
      </c>
      <c r="E190" s="46">
        <v>810</v>
      </c>
      <c r="F190" s="223">
        <f>4761.801-629.271+7801.26</f>
        <v>11933.79</v>
      </c>
      <c r="P190" s="189"/>
      <c r="T190" s="392"/>
    </row>
    <row r="191" spans="1:20" s="71" customFormat="1" ht="79.5" customHeight="1">
      <c r="A191" s="25" t="s">
        <v>9</v>
      </c>
      <c r="B191" s="459"/>
      <c r="C191" s="20" t="s">
        <v>443</v>
      </c>
      <c r="D191" s="21" t="s">
        <v>10</v>
      </c>
      <c r="E191" s="21"/>
      <c r="F191" s="215">
        <f>F192+F197+F195+F199</f>
        <v>4727.87993</v>
      </c>
      <c r="H191" s="161"/>
      <c r="P191" s="19"/>
      <c r="T191" s="391"/>
    </row>
    <row r="192" spans="1:20" s="71" customFormat="1" ht="102">
      <c r="A192" s="30" t="s">
        <v>103</v>
      </c>
      <c r="B192" s="459"/>
      <c r="C192" s="28" t="s">
        <v>443</v>
      </c>
      <c r="D192" s="1" t="s">
        <v>11</v>
      </c>
      <c r="E192" s="1"/>
      <c r="F192" s="220">
        <f>F193+F194</f>
        <v>1622.26573</v>
      </c>
      <c r="H192" s="161"/>
      <c r="P192" s="19"/>
      <c r="T192" s="391"/>
    </row>
    <row r="193" spans="1:20" s="70" customFormat="1" ht="38.25">
      <c r="A193" s="31" t="s">
        <v>410</v>
      </c>
      <c r="B193" s="459"/>
      <c r="C193" s="28" t="s">
        <v>443</v>
      </c>
      <c r="D193" s="1" t="s">
        <v>11</v>
      </c>
      <c r="E193" s="46">
        <v>810</v>
      </c>
      <c r="F193" s="223"/>
      <c r="P193" s="189"/>
      <c r="T193" s="392"/>
    </row>
    <row r="194" spans="1:6" ht="31.5" customHeight="1">
      <c r="A194" s="31" t="s">
        <v>119</v>
      </c>
      <c r="B194" s="459"/>
      <c r="C194" s="28" t="s">
        <v>443</v>
      </c>
      <c r="D194" s="1" t="s">
        <v>11</v>
      </c>
      <c r="E194" s="38">
        <v>240</v>
      </c>
      <c r="F194" s="220">
        <f>1690-67.73427</f>
        <v>1622.26573</v>
      </c>
    </row>
    <row r="195" spans="1:6" ht="78" customHeight="1">
      <c r="A195" s="31" t="s">
        <v>135</v>
      </c>
      <c r="B195" s="459"/>
      <c r="C195" s="28" t="s">
        <v>443</v>
      </c>
      <c r="D195" s="1" t="s">
        <v>134</v>
      </c>
      <c r="E195" s="38"/>
      <c r="F195" s="220">
        <f>F196</f>
        <v>2135.6142</v>
      </c>
    </row>
    <row r="196" spans="1:6" ht="15.75" customHeight="1">
      <c r="A196" s="34" t="s">
        <v>125</v>
      </c>
      <c r="B196" s="459"/>
      <c r="C196" s="28" t="s">
        <v>443</v>
      </c>
      <c r="D196" s="1" t="s">
        <v>134</v>
      </c>
      <c r="E196" s="38">
        <v>410</v>
      </c>
      <c r="F196" s="220">
        <f>470+1665.6142</f>
        <v>2135.6142</v>
      </c>
    </row>
    <row r="197" spans="1:20" s="71" customFormat="1" ht="89.25" customHeight="1" hidden="1">
      <c r="A197" s="30" t="s">
        <v>102</v>
      </c>
      <c r="B197" s="459"/>
      <c r="C197" s="28" t="s">
        <v>443</v>
      </c>
      <c r="D197" s="1" t="s">
        <v>78</v>
      </c>
      <c r="E197" s="1"/>
      <c r="F197" s="220">
        <f>F198</f>
        <v>0</v>
      </c>
      <c r="P197" s="19"/>
      <c r="T197" s="391"/>
    </row>
    <row r="198" spans="1:20" s="70" customFormat="1" ht="25.5" customHeight="1" hidden="1">
      <c r="A198" s="31" t="s">
        <v>410</v>
      </c>
      <c r="B198" s="459"/>
      <c r="C198" s="28" t="s">
        <v>443</v>
      </c>
      <c r="D198" s="1" t="s">
        <v>78</v>
      </c>
      <c r="E198" s="46">
        <v>810</v>
      </c>
      <c r="F198" s="223"/>
      <c r="P198" s="189"/>
      <c r="T198" s="392"/>
    </row>
    <row r="199" spans="1:6" ht="27" customHeight="1">
      <c r="A199" s="31" t="s">
        <v>158</v>
      </c>
      <c r="B199" s="459"/>
      <c r="C199" s="28" t="s">
        <v>443</v>
      </c>
      <c r="D199" s="1" t="s">
        <v>150</v>
      </c>
      <c r="E199" s="38"/>
      <c r="F199" s="220">
        <f>F200+F201</f>
        <v>970</v>
      </c>
    </row>
    <row r="200" spans="1:6" ht="31.5" customHeight="1">
      <c r="A200" s="31" t="s">
        <v>119</v>
      </c>
      <c r="B200" s="459"/>
      <c r="C200" s="28" t="s">
        <v>443</v>
      </c>
      <c r="D200" s="1" t="s">
        <v>150</v>
      </c>
      <c r="E200" s="38">
        <v>240</v>
      </c>
      <c r="F200" s="220">
        <f>500</f>
        <v>500</v>
      </c>
    </row>
    <row r="201" spans="1:6" ht="20.25" customHeight="1">
      <c r="A201" s="34" t="s">
        <v>125</v>
      </c>
      <c r="B201" s="459"/>
      <c r="C201" s="28" t="s">
        <v>443</v>
      </c>
      <c r="D201" s="1" t="s">
        <v>150</v>
      </c>
      <c r="E201" s="40">
        <v>410</v>
      </c>
      <c r="F201" s="220">
        <v>470</v>
      </c>
    </row>
    <row r="202" spans="1:20" s="71" customFormat="1" ht="76.5">
      <c r="A202" s="111" t="s">
        <v>43</v>
      </c>
      <c r="B202" s="459"/>
      <c r="C202" s="20" t="s">
        <v>443</v>
      </c>
      <c r="D202" s="21" t="s">
        <v>41</v>
      </c>
      <c r="E202" s="21"/>
      <c r="F202" s="215">
        <f>F203</f>
        <v>1500</v>
      </c>
      <c r="H202" s="161"/>
      <c r="P202" s="19"/>
      <c r="T202" s="391"/>
    </row>
    <row r="203" spans="1:20" s="71" customFormat="1" ht="84" customHeight="1">
      <c r="A203" s="30" t="s">
        <v>42</v>
      </c>
      <c r="B203" s="459"/>
      <c r="C203" s="69" t="s">
        <v>443</v>
      </c>
      <c r="D203" s="120" t="s">
        <v>40</v>
      </c>
      <c r="E203" s="1"/>
      <c r="F203" s="220">
        <f>F204+F205</f>
        <v>1500</v>
      </c>
      <c r="H203" s="161"/>
      <c r="P203" s="19"/>
      <c r="T203" s="391"/>
    </row>
    <row r="204" spans="1:20" s="70" customFormat="1" ht="25.5">
      <c r="A204" s="34" t="s">
        <v>414</v>
      </c>
      <c r="B204" s="459"/>
      <c r="C204" s="69" t="s">
        <v>443</v>
      </c>
      <c r="D204" s="120" t="s">
        <v>40</v>
      </c>
      <c r="E204" s="38">
        <v>240</v>
      </c>
      <c r="F204" s="223">
        <f>1200-500</f>
        <v>700</v>
      </c>
      <c r="H204" s="162"/>
      <c r="P204" s="189"/>
      <c r="T204" s="392"/>
    </row>
    <row r="205" spans="1:20" s="70" customFormat="1" ht="12.75">
      <c r="A205" s="34" t="s">
        <v>125</v>
      </c>
      <c r="B205" s="459"/>
      <c r="C205" s="69" t="s">
        <v>443</v>
      </c>
      <c r="D205" s="120" t="s">
        <v>40</v>
      </c>
      <c r="E205" s="46">
        <v>410</v>
      </c>
      <c r="F205" s="223">
        <f>1000-200</f>
        <v>800</v>
      </c>
      <c r="P205" s="189"/>
      <c r="T205" s="392"/>
    </row>
    <row r="206" spans="1:20" s="106" customFormat="1" ht="15">
      <c r="A206" s="103" t="s">
        <v>478</v>
      </c>
      <c r="B206" s="459"/>
      <c r="C206" s="94" t="s">
        <v>479</v>
      </c>
      <c r="D206" s="92"/>
      <c r="E206" s="92"/>
      <c r="F206" s="218">
        <f>F207+F227+F242+F246</f>
        <v>16824.362</v>
      </c>
      <c r="P206" s="190"/>
      <c r="T206" s="394"/>
    </row>
    <row r="207" spans="1:6" ht="12.75">
      <c r="A207" s="25" t="s">
        <v>456</v>
      </c>
      <c r="B207" s="459"/>
      <c r="C207" s="68" t="s">
        <v>479</v>
      </c>
      <c r="D207" s="21" t="s">
        <v>452</v>
      </c>
      <c r="E207" s="21"/>
      <c r="F207" s="215">
        <f>F208+F215+F217+F219+F223+F221+F225+F213</f>
        <v>7404.630000000001</v>
      </c>
    </row>
    <row r="208" spans="1:20" s="19" customFormat="1" ht="38.25">
      <c r="A208" s="48" t="s">
        <v>492</v>
      </c>
      <c r="B208" s="459"/>
      <c r="C208" s="39" t="s">
        <v>479</v>
      </c>
      <c r="D208" s="38" t="s">
        <v>453</v>
      </c>
      <c r="E208" s="38"/>
      <c r="F208" s="219">
        <f>F209+F210+F211+F212</f>
        <v>1674.630000000001</v>
      </c>
      <c r="H208" s="149"/>
      <c r="T208" s="170"/>
    </row>
    <row r="209" spans="1:20" s="67" customFormat="1" ht="18.75" customHeight="1">
      <c r="A209" s="192" t="s">
        <v>122</v>
      </c>
      <c r="B209" s="459"/>
      <c r="C209" s="39" t="s">
        <v>479</v>
      </c>
      <c r="D209" s="38" t="s">
        <v>453</v>
      </c>
      <c r="E209" s="38">
        <v>110</v>
      </c>
      <c r="F209" s="219">
        <f>4950.8+1495.15-4837.4-24.9</f>
        <v>1583.650000000001</v>
      </c>
      <c r="H209" s="157"/>
      <c r="T209" s="203"/>
    </row>
    <row r="210" spans="1:20" s="26" customFormat="1" ht="25.5" customHeight="1" hidden="1">
      <c r="A210" s="34" t="s">
        <v>493</v>
      </c>
      <c r="B210" s="459"/>
      <c r="C210" s="39" t="s">
        <v>479</v>
      </c>
      <c r="D210" s="38" t="s">
        <v>453</v>
      </c>
      <c r="E210" s="38">
        <v>112</v>
      </c>
      <c r="F210" s="219">
        <v>0</v>
      </c>
      <c r="H210" s="153"/>
      <c r="P210" s="65"/>
      <c r="T210" s="382"/>
    </row>
    <row r="211" spans="1:20" s="29" customFormat="1" ht="27" customHeight="1">
      <c r="A211" s="31" t="s">
        <v>119</v>
      </c>
      <c r="B211" s="459"/>
      <c r="C211" s="39" t="s">
        <v>479</v>
      </c>
      <c r="D211" s="38" t="s">
        <v>453</v>
      </c>
      <c r="E211" s="38">
        <v>240</v>
      </c>
      <c r="F211" s="219">
        <f>129.88-53.9</f>
        <v>75.97999999999999</v>
      </c>
      <c r="H211" s="151"/>
      <c r="T211" s="380"/>
    </row>
    <row r="212" spans="1:20" s="29" customFormat="1" ht="18.75" customHeight="1">
      <c r="A212" s="192" t="s">
        <v>123</v>
      </c>
      <c r="B212" s="459"/>
      <c r="C212" s="39" t="s">
        <v>479</v>
      </c>
      <c r="D212" s="38" t="s">
        <v>453</v>
      </c>
      <c r="E212" s="38">
        <v>850</v>
      </c>
      <c r="F212" s="219">
        <f>110-65-30</f>
        <v>15</v>
      </c>
      <c r="H212" s="151"/>
      <c r="T212" s="380"/>
    </row>
    <row r="213" spans="1:20" s="19" customFormat="1" ht="25.5" customHeight="1" hidden="1">
      <c r="A213" s="48" t="s">
        <v>165</v>
      </c>
      <c r="B213" s="459"/>
      <c r="C213" s="39" t="s">
        <v>479</v>
      </c>
      <c r="D213" s="38" t="s">
        <v>164</v>
      </c>
      <c r="E213" s="38"/>
      <c r="F213" s="219">
        <f>F214</f>
        <v>0</v>
      </c>
      <c r="H213" s="149"/>
      <c r="T213" s="170"/>
    </row>
    <row r="214" spans="1:20" s="67" customFormat="1" ht="18.75" customHeight="1" hidden="1">
      <c r="A214" s="3" t="s">
        <v>128</v>
      </c>
      <c r="B214" s="459"/>
      <c r="C214" s="39" t="s">
        <v>479</v>
      </c>
      <c r="D214" s="38" t="s">
        <v>164</v>
      </c>
      <c r="E214" s="38">
        <v>610</v>
      </c>
      <c r="F214" s="219">
        <v>0</v>
      </c>
      <c r="H214" s="157"/>
      <c r="T214" s="203"/>
    </row>
    <row r="215" spans="1:6" ht="25.5">
      <c r="A215" s="48" t="s">
        <v>13</v>
      </c>
      <c r="B215" s="459"/>
      <c r="C215" s="69" t="s">
        <v>479</v>
      </c>
      <c r="D215" s="45" t="s">
        <v>12</v>
      </c>
      <c r="E215" s="46"/>
      <c r="F215" s="223">
        <f>F216</f>
        <v>4300</v>
      </c>
    </row>
    <row r="216" spans="1:6" ht="29.25" customHeight="1">
      <c r="A216" s="31" t="s">
        <v>119</v>
      </c>
      <c r="B216" s="459"/>
      <c r="C216" s="69" t="s">
        <v>479</v>
      </c>
      <c r="D216" s="45" t="s">
        <v>12</v>
      </c>
      <c r="E216" s="38">
        <v>240</v>
      </c>
      <c r="F216" s="223">
        <f>3000+500+300+500</f>
        <v>4300</v>
      </c>
    </row>
    <row r="217" spans="1:20" s="70" customFormat="1" ht="38.25" customHeight="1" hidden="1">
      <c r="A217" s="3" t="s">
        <v>340</v>
      </c>
      <c r="B217" s="459"/>
      <c r="C217" s="69" t="s">
        <v>479</v>
      </c>
      <c r="D217" s="45" t="s">
        <v>14</v>
      </c>
      <c r="E217" s="46"/>
      <c r="F217" s="223">
        <f>F218</f>
        <v>0</v>
      </c>
      <c r="H217" s="162"/>
      <c r="P217" s="189"/>
      <c r="T217" s="392"/>
    </row>
    <row r="218" spans="1:20" s="65" customFormat="1" ht="28.5" customHeight="1" hidden="1">
      <c r="A218" s="31" t="s">
        <v>119</v>
      </c>
      <c r="B218" s="459"/>
      <c r="C218" s="69" t="s">
        <v>479</v>
      </c>
      <c r="D218" s="45" t="s">
        <v>14</v>
      </c>
      <c r="E218" s="38">
        <v>610</v>
      </c>
      <c r="F218" s="223">
        <f>50-50+527.728-150.783-376.945</f>
        <v>0</v>
      </c>
      <c r="H218" s="160"/>
      <c r="T218" s="390"/>
    </row>
    <row r="219" spans="1:20" s="29" customFormat="1" ht="38.25">
      <c r="A219" s="3" t="s">
        <v>15</v>
      </c>
      <c r="B219" s="459"/>
      <c r="C219" s="69" t="s">
        <v>479</v>
      </c>
      <c r="D219" s="45" t="s">
        <v>16</v>
      </c>
      <c r="E219" s="46"/>
      <c r="F219" s="223">
        <f>F220</f>
        <v>1130</v>
      </c>
      <c r="H219" s="151"/>
      <c r="T219" s="380"/>
    </row>
    <row r="220" spans="1:20" s="29" customFormat="1" ht="29.25" customHeight="1">
      <c r="A220" s="31" t="s">
        <v>119</v>
      </c>
      <c r="B220" s="459"/>
      <c r="C220" s="69" t="s">
        <v>479</v>
      </c>
      <c r="D220" s="45" t="s">
        <v>16</v>
      </c>
      <c r="E220" s="38">
        <v>240</v>
      </c>
      <c r="F220" s="223">
        <f>(800+250)/2+303+302</f>
        <v>1130</v>
      </c>
      <c r="H220" s="151"/>
      <c r="T220" s="380"/>
    </row>
    <row r="221" spans="1:20" s="29" customFormat="1" ht="38.25" customHeight="1" hidden="1">
      <c r="A221" s="31" t="s">
        <v>106</v>
      </c>
      <c r="B221" s="459"/>
      <c r="C221" s="69" t="s">
        <v>479</v>
      </c>
      <c r="D221" s="45" t="s">
        <v>93</v>
      </c>
      <c r="E221" s="46"/>
      <c r="F221" s="223">
        <f>F222</f>
        <v>0</v>
      </c>
      <c r="T221" s="380"/>
    </row>
    <row r="222" spans="1:20" s="29" customFormat="1" ht="25.5" customHeight="1" hidden="1">
      <c r="A222" s="34" t="s">
        <v>414</v>
      </c>
      <c r="B222" s="459"/>
      <c r="C222" s="69" t="s">
        <v>479</v>
      </c>
      <c r="D222" s="45" t="s">
        <v>93</v>
      </c>
      <c r="E222" s="46">
        <v>244</v>
      </c>
      <c r="F222" s="223"/>
      <c r="T222" s="380"/>
    </row>
    <row r="223" spans="1:20" s="29" customFormat="1" ht="12.75" customHeight="1" hidden="1">
      <c r="A223" s="34" t="s">
        <v>64</v>
      </c>
      <c r="B223" s="459"/>
      <c r="C223" s="69" t="s">
        <v>479</v>
      </c>
      <c r="D223" s="45" t="s">
        <v>63</v>
      </c>
      <c r="E223" s="46"/>
      <c r="F223" s="223">
        <f>F224</f>
        <v>0</v>
      </c>
      <c r="T223" s="380"/>
    </row>
    <row r="224" spans="1:20" s="29" customFormat="1" ht="25.5" customHeight="1" hidden="1">
      <c r="A224" s="34" t="s">
        <v>414</v>
      </c>
      <c r="B224" s="459"/>
      <c r="C224" s="69" t="s">
        <v>479</v>
      </c>
      <c r="D224" s="45" t="s">
        <v>63</v>
      </c>
      <c r="E224" s="46">
        <v>244</v>
      </c>
      <c r="F224" s="223"/>
      <c r="T224" s="380"/>
    </row>
    <row r="225" spans="1:20" s="29" customFormat="1" ht="25.5">
      <c r="A225" s="3" t="s">
        <v>152</v>
      </c>
      <c r="B225" s="459"/>
      <c r="C225" s="69" t="s">
        <v>479</v>
      </c>
      <c r="D225" s="45" t="s">
        <v>153</v>
      </c>
      <c r="E225" s="46"/>
      <c r="F225" s="223">
        <f>F226</f>
        <v>300</v>
      </c>
      <c r="H225" s="151"/>
      <c r="T225" s="380"/>
    </row>
    <row r="226" spans="1:20" s="29" customFormat="1" ht="29.25" customHeight="1">
      <c r="A226" s="31" t="s">
        <v>119</v>
      </c>
      <c r="B226" s="459"/>
      <c r="C226" s="69" t="s">
        <v>479</v>
      </c>
      <c r="D226" s="45" t="s">
        <v>153</v>
      </c>
      <c r="E226" s="38">
        <v>240</v>
      </c>
      <c r="F226" s="223">
        <f>700-400</f>
        <v>300</v>
      </c>
      <c r="H226" s="151"/>
      <c r="T226" s="380"/>
    </row>
    <row r="227" spans="1:20" s="66" customFormat="1" ht="25.5">
      <c r="A227" s="49" t="s">
        <v>17</v>
      </c>
      <c r="B227" s="459"/>
      <c r="C227" s="68" t="s">
        <v>479</v>
      </c>
      <c r="D227" s="53" t="s">
        <v>447</v>
      </c>
      <c r="E227" s="56"/>
      <c r="F227" s="224">
        <f>F228+F237</f>
        <v>9274.323</v>
      </c>
      <c r="H227" s="155"/>
      <c r="P227" s="29"/>
      <c r="T227" s="385"/>
    </row>
    <row r="228" spans="1:20" s="62" customFormat="1" ht="51">
      <c r="A228" s="49" t="s">
        <v>19</v>
      </c>
      <c r="B228" s="459"/>
      <c r="C228" s="68" t="s">
        <v>479</v>
      </c>
      <c r="D228" s="53" t="s">
        <v>18</v>
      </c>
      <c r="E228" s="56"/>
      <c r="F228" s="224">
        <f>F231+F233+F235+F229</f>
        <v>9274.323</v>
      </c>
      <c r="H228" s="156"/>
      <c r="P228" s="18"/>
      <c r="T228" s="387"/>
    </row>
    <row r="229" spans="1:6" ht="63.75">
      <c r="A229" s="54" t="s">
        <v>169</v>
      </c>
      <c r="B229" s="459"/>
      <c r="C229" s="69" t="s">
        <v>479</v>
      </c>
      <c r="D229" s="38" t="s">
        <v>168</v>
      </c>
      <c r="E229" s="56"/>
      <c r="F229" s="223">
        <f>F230</f>
        <v>7828.283</v>
      </c>
    </row>
    <row r="230" spans="1:20" s="67" customFormat="1" ht="18.75" customHeight="1">
      <c r="A230" s="3" t="s">
        <v>128</v>
      </c>
      <c r="B230" s="459"/>
      <c r="C230" s="39" t="s">
        <v>479</v>
      </c>
      <c r="D230" s="38" t="s">
        <v>168</v>
      </c>
      <c r="E230" s="38">
        <v>610</v>
      </c>
      <c r="F230" s="219">
        <f>463.3+1000+6314.2+150.783-100</f>
        <v>7828.283</v>
      </c>
      <c r="H230" s="157"/>
      <c r="T230" s="203"/>
    </row>
    <row r="231" spans="1:6" ht="63.75">
      <c r="A231" s="54" t="s">
        <v>44</v>
      </c>
      <c r="B231" s="459"/>
      <c r="C231" s="69" t="s">
        <v>479</v>
      </c>
      <c r="D231" s="45" t="s">
        <v>20</v>
      </c>
      <c r="E231" s="56"/>
      <c r="F231" s="223">
        <f>F232</f>
        <v>12.800000000000011</v>
      </c>
    </row>
    <row r="232" spans="1:6" ht="25.5" customHeight="1">
      <c r="A232" s="31" t="s">
        <v>119</v>
      </c>
      <c r="B232" s="459"/>
      <c r="C232" s="69" t="s">
        <v>479</v>
      </c>
      <c r="D232" s="45" t="s">
        <v>20</v>
      </c>
      <c r="E232" s="38">
        <v>240</v>
      </c>
      <c r="F232" s="223">
        <f>676.1-200-463.3</f>
        <v>12.800000000000011</v>
      </c>
    </row>
    <row r="233" spans="1:6" ht="54" customHeight="1">
      <c r="A233" s="34" t="s">
        <v>21</v>
      </c>
      <c r="B233" s="459"/>
      <c r="C233" s="69" t="s">
        <v>479</v>
      </c>
      <c r="D233" s="45" t="s">
        <v>22</v>
      </c>
      <c r="E233" s="56"/>
      <c r="F233" s="223">
        <f>F234</f>
        <v>68</v>
      </c>
    </row>
    <row r="234" spans="1:6" ht="27.75" customHeight="1">
      <c r="A234" s="31" t="s">
        <v>119</v>
      </c>
      <c r="B234" s="459"/>
      <c r="C234" s="69" t="s">
        <v>479</v>
      </c>
      <c r="D234" s="45" t="s">
        <v>22</v>
      </c>
      <c r="E234" s="38">
        <v>240</v>
      </c>
      <c r="F234" s="223">
        <f>370-302</f>
        <v>68</v>
      </c>
    </row>
    <row r="235" spans="1:6" ht="51" customHeight="1">
      <c r="A235" s="34" t="s">
        <v>23</v>
      </c>
      <c r="B235" s="459"/>
      <c r="C235" s="69" t="s">
        <v>479</v>
      </c>
      <c r="D235" s="45" t="s">
        <v>29</v>
      </c>
      <c r="E235" s="56"/>
      <c r="F235" s="223">
        <f>F236</f>
        <v>1365.2399999999998</v>
      </c>
    </row>
    <row r="236" spans="1:6" ht="24.75" customHeight="1">
      <c r="A236" s="31" t="s">
        <v>119</v>
      </c>
      <c r="B236" s="459"/>
      <c r="C236" s="69" t="s">
        <v>479</v>
      </c>
      <c r="D236" s="45" t="s">
        <v>29</v>
      </c>
      <c r="E236" s="38">
        <v>240</v>
      </c>
      <c r="F236" s="223">
        <f>920+723+1222.24-500-1000</f>
        <v>1365.2399999999998</v>
      </c>
    </row>
    <row r="237" spans="1:20" s="62" customFormat="1" ht="38.25" customHeight="1" hidden="1">
      <c r="A237" s="49" t="s">
        <v>24</v>
      </c>
      <c r="B237" s="459"/>
      <c r="C237" s="68" t="s">
        <v>479</v>
      </c>
      <c r="D237" s="53" t="s">
        <v>488</v>
      </c>
      <c r="E237" s="56"/>
      <c r="F237" s="224">
        <f>F238+F240</f>
        <v>0</v>
      </c>
      <c r="H237" s="156"/>
      <c r="P237" s="18"/>
      <c r="T237" s="387"/>
    </row>
    <row r="238" spans="1:6" ht="63.75" customHeight="1" hidden="1">
      <c r="A238" s="54" t="s">
        <v>81</v>
      </c>
      <c r="B238" s="459"/>
      <c r="C238" s="69" t="s">
        <v>479</v>
      </c>
      <c r="D238" s="45" t="s">
        <v>36</v>
      </c>
      <c r="E238" s="56"/>
      <c r="F238" s="223">
        <f>F239</f>
        <v>0</v>
      </c>
    </row>
    <row r="239" spans="1:6" ht="26.25" customHeight="1" hidden="1">
      <c r="A239" s="31" t="s">
        <v>119</v>
      </c>
      <c r="B239" s="459"/>
      <c r="C239" s="69" t="s">
        <v>479</v>
      </c>
      <c r="D239" s="45" t="s">
        <v>36</v>
      </c>
      <c r="E239" s="38">
        <v>240</v>
      </c>
      <c r="F239" s="223">
        <f>20+283-303</f>
        <v>0</v>
      </c>
    </row>
    <row r="240" spans="1:6" ht="51" customHeight="1" hidden="1">
      <c r="A240" s="54" t="s">
        <v>45</v>
      </c>
      <c r="B240" s="459"/>
      <c r="C240" s="69" t="s">
        <v>479</v>
      </c>
      <c r="D240" s="45" t="s">
        <v>37</v>
      </c>
      <c r="E240" s="56"/>
      <c r="F240" s="223">
        <f>F241</f>
        <v>0</v>
      </c>
    </row>
    <row r="241" spans="1:6" ht="25.5" customHeight="1" hidden="1">
      <c r="A241" s="34" t="s">
        <v>414</v>
      </c>
      <c r="B241" s="459"/>
      <c r="C241" s="69" t="s">
        <v>479</v>
      </c>
      <c r="D241" s="45" t="s">
        <v>37</v>
      </c>
      <c r="E241" s="46">
        <v>244</v>
      </c>
      <c r="F241" s="223"/>
    </row>
    <row r="242" spans="1:20" s="66" customFormat="1" ht="12.75" customHeight="1" hidden="1">
      <c r="A242" s="49" t="s">
        <v>548</v>
      </c>
      <c r="B242" s="459"/>
      <c r="C242" s="68" t="s">
        <v>479</v>
      </c>
      <c r="D242" s="53" t="s">
        <v>550</v>
      </c>
      <c r="E242" s="56"/>
      <c r="F242" s="224">
        <f>F243</f>
        <v>0</v>
      </c>
      <c r="H242" s="155"/>
      <c r="P242" s="29"/>
      <c r="T242" s="385"/>
    </row>
    <row r="243" spans="1:20" s="62" customFormat="1" ht="38.25" customHeight="1" hidden="1">
      <c r="A243" s="49" t="s">
        <v>549</v>
      </c>
      <c r="B243" s="459"/>
      <c r="C243" s="50" t="s">
        <v>479</v>
      </c>
      <c r="D243" s="53" t="s">
        <v>551</v>
      </c>
      <c r="E243" s="55"/>
      <c r="F243" s="224">
        <f>F244</f>
        <v>0</v>
      </c>
      <c r="H243" s="156"/>
      <c r="P243" s="18"/>
      <c r="T243" s="387"/>
    </row>
    <row r="244" spans="1:20" s="29" customFormat="1" ht="51" customHeight="1" hidden="1">
      <c r="A244" s="44" t="s">
        <v>136</v>
      </c>
      <c r="B244" s="459"/>
      <c r="C244" s="69" t="s">
        <v>479</v>
      </c>
      <c r="D244" s="45" t="s">
        <v>117</v>
      </c>
      <c r="E244" s="46"/>
      <c r="F244" s="223">
        <f>F245</f>
        <v>0</v>
      </c>
      <c r="T244" s="380"/>
    </row>
    <row r="245" spans="1:20" s="29" customFormat="1" ht="30" customHeight="1" hidden="1">
      <c r="A245" s="31" t="s">
        <v>119</v>
      </c>
      <c r="B245" s="459"/>
      <c r="C245" s="69" t="s">
        <v>479</v>
      </c>
      <c r="D245" s="45" t="s">
        <v>117</v>
      </c>
      <c r="E245" s="38">
        <v>240</v>
      </c>
      <c r="F245" s="223">
        <v>0</v>
      </c>
      <c r="T245" s="380"/>
    </row>
    <row r="246" spans="1:20" s="66" customFormat="1" ht="51">
      <c r="A246" s="49" t="s">
        <v>162</v>
      </c>
      <c r="B246" s="459"/>
      <c r="C246" s="68" t="s">
        <v>479</v>
      </c>
      <c r="D246" s="53" t="s">
        <v>159</v>
      </c>
      <c r="E246" s="56"/>
      <c r="F246" s="224">
        <f>F247</f>
        <v>145.409</v>
      </c>
      <c r="H246" s="155"/>
      <c r="P246" s="29"/>
      <c r="T246" s="385"/>
    </row>
    <row r="247" spans="1:20" s="62" customFormat="1" ht="76.5">
      <c r="A247" s="49" t="s">
        <v>163</v>
      </c>
      <c r="B247" s="459"/>
      <c r="C247" s="50" t="s">
        <v>479</v>
      </c>
      <c r="D247" s="53" t="s">
        <v>160</v>
      </c>
      <c r="E247" s="55"/>
      <c r="F247" s="224">
        <f>F248+F250</f>
        <v>145.409</v>
      </c>
      <c r="H247" s="156"/>
      <c r="P247" s="18"/>
      <c r="T247" s="387"/>
    </row>
    <row r="248" spans="1:20" s="29" customFormat="1" ht="12.75">
      <c r="A248" s="44" t="s">
        <v>362</v>
      </c>
      <c r="B248" s="459"/>
      <c r="C248" s="69" t="s">
        <v>479</v>
      </c>
      <c r="D248" s="45" t="s">
        <v>161</v>
      </c>
      <c r="E248" s="46"/>
      <c r="F248" s="223">
        <f>F249</f>
        <v>13.219</v>
      </c>
      <c r="T248" s="380"/>
    </row>
    <row r="249" spans="1:20" s="29" customFormat="1" ht="30" customHeight="1">
      <c r="A249" s="31" t="s">
        <v>119</v>
      </c>
      <c r="B249" s="459"/>
      <c r="C249" s="69" t="s">
        <v>479</v>
      </c>
      <c r="D249" s="45" t="s">
        <v>161</v>
      </c>
      <c r="E249" s="38">
        <v>240</v>
      </c>
      <c r="F249" s="223">
        <v>13.219</v>
      </c>
      <c r="T249" s="380"/>
    </row>
    <row r="250" spans="1:20" s="29" customFormat="1" ht="30" customHeight="1">
      <c r="A250" s="31" t="s">
        <v>119</v>
      </c>
      <c r="B250" s="459"/>
      <c r="C250" s="69" t="s">
        <v>479</v>
      </c>
      <c r="D250" s="45" t="s">
        <v>339</v>
      </c>
      <c r="E250" s="38">
        <v>240</v>
      </c>
      <c r="F250" s="223">
        <v>132.19</v>
      </c>
      <c r="T250" s="380"/>
    </row>
    <row r="251" spans="1:20" s="105" customFormat="1" ht="15">
      <c r="A251" s="91" t="s">
        <v>473</v>
      </c>
      <c r="B251" s="459"/>
      <c r="C251" s="93" t="s">
        <v>470</v>
      </c>
      <c r="D251" s="92"/>
      <c r="E251" s="92"/>
      <c r="F251" s="216">
        <f>F252</f>
        <v>15034</v>
      </c>
      <c r="H251" s="163"/>
      <c r="T251" s="393"/>
    </row>
    <row r="252" spans="1:20" s="102" customFormat="1" ht="15">
      <c r="A252" s="91" t="s">
        <v>394</v>
      </c>
      <c r="B252" s="459"/>
      <c r="C252" s="93" t="s">
        <v>393</v>
      </c>
      <c r="D252" s="92"/>
      <c r="E252" s="92"/>
      <c r="F252" s="216">
        <f>F262+F268+F271+F253</f>
        <v>15034</v>
      </c>
      <c r="H252" s="159"/>
      <c r="P252" s="105"/>
      <c r="T252" s="389"/>
    </row>
    <row r="253" spans="1:8" ht="28.5">
      <c r="A253" s="91" t="s">
        <v>456</v>
      </c>
      <c r="B253" s="459"/>
      <c r="C253" s="93" t="s">
        <v>393</v>
      </c>
      <c r="D253" s="92" t="s">
        <v>452</v>
      </c>
      <c r="E253" s="92"/>
      <c r="F253" s="216">
        <f>F259+F254+F257</f>
        <v>1858.9</v>
      </c>
      <c r="H253" s="18"/>
    </row>
    <row r="254" spans="1:20" s="29" customFormat="1" ht="25.5">
      <c r="A254" s="31" t="s">
        <v>90</v>
      </c>
      <c r="B254" s="459"/>
      <c r="C254" s="28" t="s">
        <v>393</v>
      </c>
      <c r="D254" s="1" t="s">
        <v>89</v>
      </c>
      <c r="E254" s="1"/>
      <c r="F254" s="220">
        <f>F255+F256</f>
        <v>1258.9</v>
      </c>
      <c r="T254" s="380"/>
    </row>
    <row r="255" spans="1:20" s="29" customFormat="1" ht="18" customHeight="1">
      <c r="A255" s="193" t="s">
        <v>122</v>
      </c>
      <c r="B255" s="459"/>
      <c r="C255" s="28" t="s">
        <v>393</v>
      </c>
      <c r="D255" s="1" t="s">
        <v>89</v>
      </c>
      <c r="E255" s="1" t="s">
        <v>126</v>
      </c>
      <c r="F255" s="220">
        <v>558.9</v>
      </c>
      <c r="T255" s="380"/>
    </row>
    <row r="256" spans="1:20" s="29" customFormat="1" ht="12.75">
      <c r="A256" s="31" t="s">
        <v>171</v>
      </c>
      <c r="B256" s="459"/>
      <c r="C256" s="28" t="s">
        <v>393</v>
      </c>
      <c r="D256" s="1" t="s">
        <v>89</v>
      </c>
      <c r="E256" s="1" t="s">
        <v>129</v>
      </c>
      <c r="F256" s="220">
        <v>700</v>
      </c>
      <c r="T256" s="380"/>
    </row>
    <row r="257" spans="1:20" s="29" customFormat="1" ht="12.75" customHeight="1" hidden="1">
      <c r="A257" s="31" t="s">
        <v>88</v>
      </c>
      <c r="B257" s="459"/>
      <c r="C257" s="28" t="s">
        <v>393</v>
      </c>
      <c r="D257" s="1" t="s">
        <v>87</v>
      </c>
      <c r="E257" s="1"/>
      <c r="F257" s="220">
        <f>F258</f>
        <v>0</v>
      </c>
      <c r="T257" s="380"/>
    </row>
    <row r="258" spans="1:20" s="29" customFormat="1" ht="25.5" customHeight="1" hidden="1">
      <c r="A258" s="31" t="s">
        <v>414</v>
      </c>
      <c r="B258" s="459"/>
      <c r="C258" s="28" t="s">
        <v>393</v>
      </c>
      <c r="D258" s="1" t="s">
        <v>87</v>
      </c>
      <c r="E258" s="1" t="s">
        <v>439</v>
      </c>
      <c r="F258" s="220"/>
      <c r="T258" s="380"/>
    </row>
    <row r="259" spans="1:20" s="29" customFormat="1" ht="12.75">
      <c r="A259" s="31" t="s">
        <v>62</v>
      </c>
      <c r="B259" s="459"/>
      <c r="C259" s="28" t="s">
        <v>393</v>
      </c>
      <c r="D259" s="1" t="s">
        <v>61</v>
      </c>
      <c r="E259" s="1"/>
      <c r="F259" s="220">
        <f>F260</f>
        <v>600</v>
      </c>
      <c r="T259" s="380"/>
    </row>
    <row r="260" spans="1:20" s="29" customFormat="1" ht="12.75">
      <c r="A260" s="31" t="s">
        <v>171</v>
      </c>
      <c r="B260" s="459"/>
      <c r="C260" s="28" t="s">
        <v>393</v>
      </c>
      <c r="D260" s="1" t="s">
        <v>61</v>
      </c>
      <c r="E260" s="1" t="s">
        <v>129</v>
      </c>
      <c r="F260" s="220">
        <v>600</v>
      </c>
      <c r="T260" s="380"/>
    </row>
    <row r="261" spans="1:20" s="102" customFormat="1" ht="42.75">
      <c r="A261" s="91" t="s">
        <v>34</v>
      </c>
      <c r="B261" s="459"/>
      <c r="C261" s="93" t="s">
        <v>393</v>
      </c>
      <c r="D261" s="92" t="s">
        <v>379</v>
      </c>
      <c r="E261" s="92"/>
      <c r="F261" s="216">
        <f>F262+F271</f>
        <v>6082</v>
      </c>
      <c r="H261" s="159"/>
      <c r="P261" s="105"/>
      <c r="T261" s="389"/>
    </row>
    <row r="262" spans="1:20" s="62" customFormat="1" ht="63.75">
      <c r="A262" s="25" t="s">
        <v>517</v>
      </c>
      <c r="B262" s="459"/>
      <c r="C262" s="20" t="s">
        <v>393</v>
      </c>
      <c r="D262" s="21" t="s">
        <v>387</v>
      </c>
      <c r="E262" s="21"/>
      <c r="F262" s="215">
        <f>F263</f>
        <v>3890.8999999999996</v>
      </c>
      <c r="H262" s="156"/>
      <c r="P262" s="18"/>
      <c r="T262" s="387"/>
    </row>
    <row r="263" spans="1:6" ht="76.5">
      <c r="A263" s="31" t="s">
        <v>518</v>
      </c>
      <c r="B263" s="459"/>
      <c r="C263" s="28" t="s">
        <v>393</v>
      </c>
      <c r="D263" s="1" t="s">
        <v>397</v>
      </c>
      <c r="E263" s="1"/>
      <c r="F263" s="220">
        <f>F264+F265+F266+F267</f>
        <v>3890.8999999999996</v>
      </c>
    </row>
    <row r="264" spans="1:6" ht="15.75" customHeight="1">
      <c r="A264" s="193" t="s">
        <v>122</v>
      </c>
      <c r="B264" s="459"/>
      <c r="C264" s="28" t="s">
        <v>393</v>
      </c>
      <c r="D264" s="1" t="s">
        <v>397</v>
      </c>
      <c r="E264" s="1" t="s">
        <v>126</v>
      </c>
      <c r="F264" s="220">
        <f>2769.1+2.1+80</f>
        <v>2851.2</v>
      </c>
    </row>
    <row r="265" spans="1:6" ht="25.5" customHeight="1" hidden="1">
      <c r="A265" s="31" t="s">
        <v>437</v>
      </c>
      <c r="B265" s="459"/>
      <c r="C265" s="28" t="s">
        <v>393</v>
      </c>
      <c r="D265" s="1" t="s">
        <v>397</v>
      </c>
      <c r="E265" s="1" t="s">
        <v>438</v>
      </c>
      <c r="F265" s="220">
        <v>0</v>
      </c>
    </row>
    <row r="266" spans="1:6" ht="27" customHeight="1">
      <c r="A266" s="31" t="s">
        <v>119</v>
      </c>
      <c r="B266" s="459"/>
      <c r="C266" s="28" t="s">
        <v>393</v>
      </c>
      <c r="D266" s="1" t="s">
        <v>397</v>
      </c>
      <c r="E266" s="38">
        <v>240</v>
      </c>
      <c r="F266" s="220">
        <f>1478.7-360-80</f>
        <v>1038.7</v>
      </c>
    </row>
    <row r="267" spans="1:20" s="19" customFormat="1" ht="18.75" customHeight="1">
      <c r="A267" s="3" t="s">
        <v>123</v>
      </c>
      <c r="B267" s="459"/>
      <c r="C267" s="28" t="s">
        <v>393</v>
      </c>
      <c r="D267" s="1" t="s">
        <v>397</v>
      </c>
      <c r="E267" s="1" t="s">
        <v>127</v>
      </c>
      <c r="F267" s="220">
        <v>1</v>
      </c>
      <c r="H267" s="149"/>
      <c r="T267" s="170"/>
    </row>
    <row r="268" spans="1:20" s="26" customFormat="1" ht="38.25">
      <c r="A268" s="25" t="s">
        <v>520</v>
      </c>
      <c r="B268" s="459"/>
      <c r="C268" s="20" t="s">
        <v>393</v>
      </c>
      <c r="D268" s="21" t="s">
        <v>388</v>
      </c>
      <c r="E268" s="21"/>
      <c r="F268" s="215">
        <f>F269</f>
        <v>7093.100000000001</v>
      </c>
      <c r="H268" s="153"/>
      <c r="P268" s="65"/>
      <c r="T268" s="382"/>
    </row>
    <row r="269" spans="1:20" s="26" customFormat="1" ht="76.5">
      <c r="A269" s="31" t="s">
        <v>519</v>
      </c>
      <c r="B269" s="459"/>
      <c r="C269" s="28" t="s">
        <v>393</v>
      </c>
      <c r="D269" s="1" t="s">
        <v>398</v>
      </c>
      <c r="E269" s="1"/>
      <c r="F269" s="220">
        <f>F270</f>
        <v>7093.100000000001</v>
      </c>
      <c r="H269" s="153"/>
      <c r="P269" s="65"/>
      <c r="T269" s="382"/>
    </row>
    <row r="270" spans="1:20" s="29" customFormat="1" ht="15" customHeight="1">
      <c r="A270" s="3" t="s">
        <v>128</v>
      </c>
      <c r="B270" s="459"/>
      <c r="C270" s="28" t="s">
        <v>393</v>
      </c>
      <c r="D270" s="1" t="s">
        <v>398</v>
      </c>
      <c r="E270" s="1" t="s">
        <v>129</v>
      </c>
      <c r="F270" s="220">
        <f>8217.2+106.7-260-19.8-9-1.2-4-57.6-90-13.5-8.2-80-24-40-600-23.5</f>
        <v>7093.100000000001</v>
      </c>
      <c r="H270" s="151"/>
      <c r="T270" s="380"/>
    </row>
    <row r="271" spans="1:20" s="19" customFormat="1" ht="43.5" customHeight="1">
      <c r="A271" s="49" t="s">
        <v>521</v>
      </c>
      <c r="B271" s="459"/>
      <c r="C271" s="20" t="s">
        <v>393</v>
      </c>
      <c r="D271" s="53" t="s">
        <v>389</v>
      </c>
      <c r="E271" s="56"/>
      <c r="F271" s="224">
        <f>F272</f>
        <v>2191.1</v>
      </c>
      <c r="H271" s="149"/>
      <c r="T271" s="170"/>
    </row>
    <row r="272" spans="1:20" s="19" customFormat="1" ht="63.75">
      <c r="A272" s="54" t="s">
        <v>522</v>
      </c>
      <c r="B272" s="459"/>
      <c r="C272" s="28" t="s">
        <v>393</v>
      </c>
      <c r="D272" s="53" t="s">
        <v>535</v>
      </c>
      <c r="E272" s="56"/>
      <c r="F272" s="223">
        <f>F273+F274</f>
        <v>2191.1</v>
      </c>
      <c r="H272" s="149"/>
      <c r="T272" s="170"/>
    </row>
    <row r="273" spans="1:20" s="26" customFormat="1" ht="27.75" customHeight="1">
      <c r="A273" s="31" t="s">
        <v>119</v>
      </c>
      <c r="B273" s="459"/>
      <c r="C273" s="28" t="s">
        <v>393</v>
      </c>
      <c r="D273" s="1" t="s">
        <v>535</v>
      </c>
      <c r="E273" s="38">
        <v>240</v>
      </c>
      <c r="F273" s="220">
        <f>21.5+50+500+33.6+30+400</f>
        <v>1035.1</v>
      </c>
      <c r="H273" s="153"/>
      <c r="P273" s="65"/>
      <c r="T273" s="382"/>
    </row>
    <row r="274" spans="1:20" s="29" customFormat="1" ht="15" customHeight="1">
      <c r="A274" s="3" t="s">
        <v>128</v>
      </c>
      <c r="B274" s="459"/>
      <c r="C274" s="28" t="s">
        <v>393</v>
      </c>
      <c r="D274" s="1" t="s">
        <v>535</v>
      </c>
      <c r="E274" s="1" t="s">
        <v>129</v>
      </c>
      <c r="F274" s="220">
        <f>991.5+66+50+25+23.5</f>
        <v>1156</v>
      </c>
      <c r="H274" s="151"/>
      <c r="T274" s="380"/>
    </row>
    <row r="275" spans="1:20" s="113" customFormat="1" ht="15">
      <c r="A275" s="91" t="s">
        <v>462</v>
      </c>
      <c r="B275" s="459"/>
      <c r="C275" s="93" t="s">
        <v>463</v>
      </c>
      <c r="D275" s="92"/>
      <c r="E275" s="92"/>
      <c r="F275" s="216">
        <f>F276+F281</f>
        <v>8865.925</v>
      </c>
      <c r="H275" s="152"/>
      <c r="T275" s="386"/>
    </row>
    <row r="276" spans="1:20" s="113" customFormat="1" ht="15">
      <c r="A276" s="91" t="s">
        <v>411</v>
      </c>
      <c r="B276" s="459"/>
      <c r="C276" s="93" t="s">
        <v>457</v>
      </c>
      <c r="D276" s="92"/>
      <c r="E276" s="92"/>
      <c r="F276" s="216">
        <f>F277</f>
        <v>943.8000000000001</v>
      </c>
      <c r="H276" s="152"/>
      <c r="T276" s="386"/>
    </row>
    <row r="277" spans="1:20" s="71" customFormat="1" ht="25.5">
      <c r="A277" s="23" t="s">
        <v>527</v>
      </c>
      <c r="B277" s="459"/>
      <c r="C277" s="20" t="s">
        <v>457</v>
      </c>
      <c r="D277" s="21" t="s">
        <v>381</v>
      </c>
      <c r="E277" s="21"/>
      <c r="F277" s="215">
        <f>F278</f>
        <v>943.8000000000001</v>
      </c>
      <c r="H277" s="161"/>
      <c r="P277" s="19"/>
      <c r="T277" s="391"/>
    </row>
    <row r="278" spans="1:20" s="71" customFormat="1" ht="51">
      <c r="A278" s="25" t="s">
        <v>528</v>
      </c>
      <c r="B278" s="459"/>
      <c r="C278" s="20" t="s">
        <v>457</v>
      </c>
      <c r="D278" s="21" t="s">
        <v>391</v>
      </c>
      <c r="E278" s="21"/>
      <c r="F278" s="215">
        <f>F279</f>
        <v>943.8000000000001</v>
      </c>
      <c r="H278" s="161"/>
      <c r="P278" s="19"/>
      <c r="T278" s="391"/>
    </row>
    <row r="279" spans="1:20" s="29" customFormat="1" ht="63.75">
      <c r="A279" s="3" t="s">
        <v>529</v>
      </c>
      <c r="B279" s="459"/>
      <c r="C279" s="28" t="s">
        <v>457</v>
      </c>
      <c r="D279" s="1" t="s">
        <v>526</v>
      </c>
      <c r="E279" s="1"/>
      <c r="F279" s="220">
        <f>F280</f>
        <v>943.8000000000001</v>
      </c>
      <c r="H279" s="151"/>
      <c r="T279" s="380"/>
    </row>
    <row r="280" spans="1:20" s="29" customFormat="1" ht="19.5" customHeight="1">
      <c r="A280" s="3" t="s">
        <v>130</v>
      </c>
      <c r="B280" s="459"/>
      <c r="C280" s="28" t="s">
        <v>457</v>
      </c>
      <c r="D280" s="1" t="s">
        <v>526</v>
      </c>
      <c r="E280" s="1" t="s">
        <v>131</v>
      </c>
      <c r="F280" s="220">
        <f>296.1+647.7</f>
        <v>943.8000000000001</v>
      </c>
      <c r="H280" s="151"/>
      <c r="T280" s="380"/>
    </row>
    <row r="281" spans="1:20" s="113" customFormat="1" ht="15">
      <c r="A281" s="91" t="s">
        <v>449</v>
      </c>
      <c r="B281" s="459"/>
      <c r="C281" s="93" t="s">
        <v>448</v>
      </c>
      <c r="D281" s="92"/>
      <c r="E281" s="92"/>
      <c r="F281" s="216">
        <f>F286+F282</f>
        <v>7922.125</v>
      </c>
      <c r="H281" s="152"/>
      <c r="T281" s="386"/>
    </row>
    <row r="282" spans="1:6" ht="12.75" customHeight="1" hidden="1">
      <c r="A282" s="23" t="s">
        <v>489</v>
      </c>
      <c r="B282" s="459"/>
      <c r="C282" s="68" t="s">
        <v>448</v>
      </c>
      <c r="D282" s="42" t="s">
        <v>376</v>
      </c>
      <c r="E282" s="42"/>
      <c r="F282" s="218">
        <f>F283</f>
        <v>0</v>
      </c>
    </row>
    <row r="283" spans="1:6" ht="12.75" customHeight="1" hidden="1">
      <c r="A283" s="25" t="s">
        <v>456</v>
      </c>
      <c r="B283" s="459"/>
      <c r="C283" s="68" t="s">
        <v>448</v>
      </c>
      <c r="D283" s="21" t="s">
        <v>452</v>
      </c>
      <c r="E283" s="21"/>
      <c r="F283" s="215">
        <f>F284</f>
        <v>0</v>
      </c>
    </row>
    <row r="284" spans="1:20" s="19" customFormat="1" ht="25.5" customHeight="1" hidden="1">
      <c r="A284" s="48" t="s">
        <v>49</v>
      </c>
      <c r="B284" s="459"/>
      <c r="C284" s="68" t="s">
        <v>448</v>
      </c>
      <c r="D284" s="38" t="s">
        <v>48</v>
      </c>
      <c r="E284" s="38"/>
      <c r="F284" s="219">
        <f>F285</f>
        <v>0</v>
      </c>
      <c r="H284" s="149"/>
      <c r="T284" s="170"/>
    </row>
    <row r="285" spans="1:20" s="19" customFormat="1" ht="38.25" customHeight="1" hidden="1">
      <c r="A285" s="48" t="s">
        <v>50</v>
      </c>
      <c r="B285" s="459"/>
      <c r="C285" s="68" t="s">
        <v>448</v>
      </c>
      <c r="D285" s="38" t="s">
        <v>48</v>
      </c>
      <c r="E285" s="40">
        <v>314</v>
      </c>
      <c r="F285" s="219"/>
      <c r="H285" s="149"/>
      <c r="T285" s="170"/>
    </row>
    <row r="286" spans="1:20" s="71" customFormat="1" ht="51">
      <c r="A286" s="23" t="s">
        <v>523</v>
      </c>
      <c r="B286" s="459"/>
      <c r="C286" s="68" t="s">
        <v>448</v>
      </c>
      <c r="D286" s="21" t="s">
        <v>377</v>
      </c>
      <c r="E286" s="21"/>
      <c r="F286" s="215">
        <f>F287</f>
        <v>7922.125</v>
      </c>
      <c r="H286" s="161"/>
      <c r="P286" s="19"/>
      <c r="T286" s="391"/>
    </row>
    <row r="287" spans="1:20" s="71" customFormat="1" ht="102">
      <c r="A287" s="25" t="s">
        <v>525</v>
      </c>
      <c r="B287" s="459"/>
      <c r="C287" s="68" t="s">
        <v>448</v>
      </c>
      <c r="D287" s="21" t="s">
        <v>386</v>
      </c>
      <c r="E287" s="21"/>
      <c r="F287" s="215">
        <f>F288+F291+F294+F297</f>
        <v>7922.125</v>
      </c>
      <c r="H287" s="161"/>
      <c r="P287" s="19"/>
      <c r="T287" s="391"/>
    </row>
    <row r="288" spans="1:20" s="29" customFormat="1" ht="81" customHeight="1">
      <c r="A288" s="30" t="s">
        <v>55</v>
      </c>
      <c r="B288" s="459"/>
      <c r="C288" s="69" t="s">
        <v>448</v>
      </c>
      <c r="D288" s="1" t="s">
        <v>524</v>
      </c>
      <c r="E288" s="1"/>
      <c r="F288" s="220">
        <f>F289+F290</f>
        <v>600</v>
      </c>
      <c r="H288" s="151"/>
      <c r="T288" s="380"/>
    </row>
    <row r="289" spans="1:20" s="65" customFormat="1" ht="12.75" customHeight="1" hidden="1">
      <c r="A289" s="31" t="s">
        <v>399</v>
      </c>
      <c r="B289" s="459"/>
      <c r="C289" s="69" t="s">
        <v>448</v>
      </c>
      <c r="D289" s="1" t="s">
        <v>524</v>
      </c>
      <c r="E289" s="1" t="s">
        <v>442</v>
      </c>
      <c r="F289" s="220"/>
      <c r="H289" s="160"/>
      <c r="T289" s="390"/>
    </row>
    <row r="290" spans="1:20" s="65" customFormat="1" ht="16.5" customHeight="1">
      <c r="A290" s="3" t="s">
        <v>130</v>
      </c>
      <c r="B290" s="459"/>
      <c r="C290" s="69" t="s">
        <v>448</v>
      </c>
      <c r="D290" s="1" t="s">
        <v>524</v>
      </c>
      <c r="E290" s="1" t="s">
        <v>131</v>
      </c>
      <c r="F290" s="220">
        <f>1500-500-400</f>
        <v>600</v>
      </c>
      <c r="H290" s="160"/>
      <c r="T290" s="390"/>
    </row>
    <row r="291" spans="1:20" s="29" customFormat="1" ht="25.5">
      <c r="A291" s="30" t="s">
        <v>83</v>
      </c>
      <c r="B291" s="459"/>
      <c r="C291" s="69" t="s">
        <v>448</v>
      </c>
      <c r="D291" s="1" t="s">
        <v>82</v>
      </c>
      <c r="E291" s="1"/>
      <c r="F291" s="220">
        <f>F292+F293</f>
        <v>896.5</v>
      </c>
      <c r="T291" s="380"/>
    </row>
    <row r="292" spans="1:20" s="65" customFormat="1" ht="12.75">
      <c r="A292" s="31" t="s">
        <v>399</v>
      </c>
      <c r="B292" s="459"/>
      <c r="C292" s="69" t="s">
        <v>448</v>
      </c>
      <c r="D292" s="1" t="s">
        <v>524</v>
      </c>
      <c r="E292" s="1" t="s">
        <v>442</v>
      </c>
      <c r="F292" s="220"/>
      <c r="T292" s="390"/>
    </row>
    <row r="293" spans="1:20" s="65" customFormat="1" ht="28.5" customHeight="1">
      <c r="A293" s="3" t="s">
        <v>360</v>
      </c>
      <c r="B293" s="459"/>
      <c r="C293" s="69" t="s">
        <v>448</v>
      </c>
      <c r="D293" s="1" t="s">
        <v>82</v>
      </c>
      <c r="E293" s="1" t="s">
        <v>131</v>
      </c>
      <c r="F293" s="220">
        <f>251.5+645</f>
        <v>896.5</v>
      </c>
      <c r="T293" s="390"/>
    </row>
    <row r="294" spans="1:20" s="29" customFormat="1" ht="51">
      <c r="A294" s="30" t="s">
        <v>100</v>
      </c>
      <c r="B294" s="459"/>
      <c r="C294" s="69" t="s">
        <v>448</v>
      </c>
      <c r="D294" s="1" t="s">
        <v>84</v>
      </c>
      <c r="E294" s="1"/>
      <c r="F294" s="220">
        <f>F295+F296</f>
        <v>1835.964</v>
      </c>
      <c r="T294" s="380"/>
    </row>
    <row r="295" spans="1:20" s="65" customFormat="1" ht="12.75">
      <c r="A295" s="31" t="s">
        <v>399</v>
      </c>
      <c r="B295" s="459"/>
      <c r="C295" s="69" t="s">
        <v>448</v>
      </c>
      <c r="D295" s="1" t="s">
        <v>524</v>
      </c>
      <c r="E295" s="1" t="s">
        <v>442</v>
      </c>
      <c r="F295" s="220"/>
      <c r="T295" s="390"/>
    </row>
    <row r="296" spans="1:20" s="65" customFormat="1" ht="28.5" customHeight="1">
      <c r="A296" s="3" t="s">
        <v>360</v>
      </c>
      <c r="B296" s="459"/>
      <c r="C296" s="69" t="s">
        <v>448</v>
      </c>
      <c r="D296" s="1" t="s">
        <v>84</v>
      </c>
      <c r="E296" s="1" t="s">
        <v>131</v>
      </c>
      <c r="F296" s="220">
        <v>1835.964</v>
      </c>
      <c r="T296" s="390"/>
    </row>
    <row r="297" spans="1:20" s="29" customFormat="1" ht="25.5">
      <c r="A297" s="30" t="s">
        <v>86</v>
      </c>
      <c r="B297" s="459"/>
      <c r="C297" s="69" t="s">
        <v>448</v>
      </c>
      <c r="D297" s="1" t="s">
        <v>85</v>
      </c>
      <c r="E297" s="1"/>
      <c r="F297" s="220">
        <f>F298+F299</f>
        <v>4589.661</v>
      </c>
      <c r="T297" s="380"/>
    </row>
    <row r="298" spans="1:20" s="65" customFormat="1" ht="12.75" customHeight="1" hidden="1">
      <c r="A298" s="31" t="s">
        <v>399</v>
      </c>
      <c r="B298" s="459"/>
      <c r="C298" s="69" t="s">
        <v>448</v>
      </c>
      <c r="D298" s="1" t="s">
        <v>524</v>
      </c>
      <c r="E298" s="1" t="s">
        <v>442</v>
      </c>
      <c r="F298" s="220"/>
      <c r="T298" s="390"/>
    </row>
    <row r="299" spans="1:20" s="65" customFormat="1" ht="12.75">
      <c r="A299" s="31" t="s">
        <v>47</v>
      </c>
      <c r="B299" s="459"/>
      <c r="C299" s="69" t="s">
        <v>448</v>
      </c>
      <c r="D299" s="1" t="s">
        <v>85</v>
      </c>
      <c r="E299" s="1" t="s">
        <v>131</v>
      </c>
      <c r="F299" s="220">
        <f>797.776+3791.885</f>
        <v>4589.661</v>
      </c>
      <c r="T299" s="390"/>
    </row>
    <row r="300" spans="1:20" s="104" customFormat="1" ht="15" customHeight="1" hidden="1">
      <c r="A300" s="91" t="s">
        <v>474</v>
      </c>
      <c r="B300" s="459"/>
      <c r="C300" s="93" t="s">
        <v>471</v>
      </c>
      <c r="D300" s="92"/>
      <c r="E300" s="92"/>
      <c r="F300" s="216">
        <f>F301</f>
        <v>0</v>
      </c>
      <c r="H300" s="150"/>
      <c r="T300" s="379"/>
    </row>
    <row r="301" spans="1:20" s="104" customFormat="1" ht="15" customHeight="1" hidden="1">
      <c r="A301" s="91" t="s">
        <v>396</v>
      </c>
      <c r="B301" s="459"/>
      <c r="C301" s="93" t="s">
        <v>395</v>
      </c>
      <c r="D301" s="92"/>
      <c r="E301" s="92"/>
      <c r="F301" s="216">
        <f>F302+F306</f>
        <v>0</v>
      </c>
      <c r="H301" s="150"/>
      <c r="T301" s="379"/>
    </row>
    <row r="302" spans="1:20" s="66" customFormat="1" ht="25.5" customHeight="1" hidden="1">
      <c r="A302" s="23" t="s">
        <v>530</v>
      </c>
      <c r="B302" s="459"/>
      <c r="C302" s="20" t="s">
        <v>395</v>
      </c>
      <c r="D302" s="21" t="s">
        <v>380</v>
      </c>
      <c r="E302" s="21"/>
      <c r="F302" s="215">
        <f>F303</f>
        <v>0</v>
      </c>
      <c r="H302" s="155"/>
      <c r="P302" s="29"/>
      <c r="T302" s="385"/>
    </row>
    <row r="303" spans="1:20" s="66" customFormat="1" ht="38.25" customHeight="1" hidden="1">
      <c r="A303" s="25" t="s">
        <v>531</v>
      </c>
      <c r="B303" s="459"/>
      <c r="C303" s="20" t="s">
        <v>395</v>
      </c>
      <c r="D303" s="21" t="s">
        <v>390</v>
      </c>
      <c r="E303" s="21"/>
      <c r="F303" s="215">
        <f>F304</f>
        <v>0</v>
      </c>
      <c r="H303" s="155"/>
      <c r="P303" s="29"/>
      <c r="T303" s="385"/>
    </row>
    <row r="304" spans="1:20" s="29" customFormat="1" ht="51" customHeight="1" hidden="1">
      <c r="A304" s="31" t="s">
        <v>112</v>
      </c>
      <c r="B304" s="459"/>
      <c r="C304" s="28" t="s">
        <v>395</v>
      </c>
      <c r="D304" s="1" t="s">
        <v>35</v>
      </c>
      <c r="E304" s="1"/>
      <c r="F304" s="220">
        <f>F305</f>
        <v>0</v>
      </c>
      <c r="H304" s="151"/>
      <c r="T304" s="380"/>
    </row>
    <row r="305" spans="1:20" s="29" customFormat="1" ht="25.5" customHeight="1" hidden="1">
      <c r="A305" s="31" t="s">
        <v>118</v>
      </c>
      <c r="B305" s="459"/>
      <c r="C305" s="28" t="s">
        <v>395</v>
      </c>
      <c r="D305" s="1" t="s">
        <v>35</v>
      </c>
      <c r="E305" s="38">
        <v>240</v>
      </c>
      <c r="F305" s="220">
        <f>2200-600-100-299-1201</f>
        <v>0</v>
      </c>
      <c r="H305" s="151"/>
      <c r="T305" s="380"/>
    </row>
    <row r="306" spans="1:20" s="29" customFormat="1" ht="12.75" customHeight="1" hidden="1">
      <c r="A306" s="23" t="s">
        <v>489</v>
      </c>
      <c r="B306" s="459"/>
      <c r="C306" s="68" t="s">
        <v>395</v>
      </c>
      <c r="D306" s="42" t="s">
        <v>376</v>
      </c>
      <c r="E306" s="21"/>
      <c r="F306" s="215">
        <f>F307</f>
        <v>0</v>
      </c>
      <c r="T306" s="380"/>
    </row>
    <row r="307" spans="1:20" s="29" customFormat="1" ht="12.75" customHeight="1" hidden="1">
      <c r="A307" s="25" t="s">
        <v>456</v>
      </c>
      <c r="B307" s="459"/>
      <c r="C307" s="68" t="s">
        <v>395</v>
      </c>
      <c r="D307" s="21" t="s">
        <v>452</v>
      </c>
      <c r="E307" s="1"/>
      <c r="F307" s="220">
        <f>F308+F310+F312</f>
        <v>0</v>
      </c>
      <c r="T307" s="380"/>
    </row>
    <row r="308" spans="1:20" s="29" customFormat="1" ht="12.75" customHeight="1" hidden="1">
      <c r="A308" s="31" t="s">
        <v>69</v>
      </c>
      <c r="B308" s="459"/>
      <c r="C308" s="69" t="s">
        <v>395</v>
      </c>
      <c r="D308" s="1" t="s">
        <v>68</v>
      </c>
      <c r="E308" s="1"/>
      <c r="F308" s="220">
        <f>F309</f>
        <v>0</v>
      </c>
      <c r="T308" s="380"/>
    </row>
    <row r="309" spans="1:20" s="29" customFormat="1" ht="25.5" customHeight="1" hidden="1">
      <c r="A309" s="31" t="s">
        <v>414</v>
      </c>
      <c r="B309" s="460"/>
      <c r="C309" s="69" t="s">
        <v>395</v>
      </c>
      <c r="D309" s="1" t="s">
        <v>68</v>
      </c>
      <c r="E309" s="1" t="s">
        <v>439</v>
      </c>
      <c r="F309" s="220"/>
      <c r="T309" s="380"/>
    </row>
    <row r="310" spans="1:20" s="29" customFormat="1" ht="12.75" customHeight="1" hidden="1">
      <c r="A310" s="31" t="s">
        <v>79</v>
      </c>
      <c r="B310" s="420"/>
      <c r="C310" s="69" t="s">
        <v>395</v>
      </c>
      <c r="D310" s="1" t="s">
        <v>72</v>
      </c>
      <c r="E310" s="1"/>
      <c r="F310" s="220">
        <f>F311</f>
        <v>0</v>
      </c>
      <c r="T310" s="380"/>
    </row>
    <row r="311" spans="1:20" s="29" customFormat="1" ht="25.5" hidden="1">
      <c r="A311" s="31" t="s">
        <v>414</v>
      </c>
      <c r="B311" s="61"/>
      <c r="C311" s="69" t="s">
        <v>395</v>
      </c>
      <c r="D311" s="1" t="s">
        <v>72</v>
      </c>
      <c r="E311" s="1" t="s">
        <v>439</v>
      </c>
      <c r="F311" s="220"/>
      <c r="T311" s="380"/>
    </row>
    <row r="312" spans="1:20" s="29" customFormat="1" ht="39" hidden="1">
      <c r="A312" s="31" t="s">
        <v>106</v>
      </c>
      <c r="B312" s="61"/>
      <c r="C312" s="69" t="s">
        <v>395</v>
      </c>
      <c r="D312" s="1" t="s">
        <v>93</v>
      </c>
      <c r="E312" s="1"/>
      <c r="F312" s="220">
        <f>F313</f>
        <v>0</v>
      </c>
      <c r="T312" s="380"/>
    </row>
    <row r="313" spans="1:20" s="29" customFormat="1" ht="25.5" hidden="1">
      <c r="A313" s="31" t="s">
        <v>414</v>
      </c>
      <c r="B313" s="61"/>
      <c r="C313" s="69" t="s">
        <v>395</v>
      </c>
      <c r="D313" s="1" t="s">
        <v>93</v>
      </c>
      <c r="E313" s="1" t="s">
        <v>439</v>
      </c>
      <c r="F313" s="220"/>
      <c r="G313" s="172"/>
      <c r="T313" s="380"/>
    </row>
    <row r="314" spans="1:20" s="29" customFormat="1" ht="14.25">
      <c r="A314" s="91" t="s">
        <v>475</v>
      </c>
      <c r="B314" s="61"/>
      <c r="C314" s="68" t="s">
        <v>472</v>
      </c>
      <c r="D314" s="120"/>
      <c r="E314" s="1"/>
      <c r="F314" s="216">
        <f>F315</f>
        <v>600</v>
      </c>
      <c r="G314" s="172"/>
      <c r="T314" s="380"/>
    </row>
    <row r="315" spans="1:20" s="29" customFormat="1" ht="14.25">
      <c r="A315" s="91" t="s">
        <v>451</v>
      </c>
      <c r="B315" s="61"/>
      <c r="C315" s="68" t="s">
        <v>450</v>
      </c>
      <c r="D315" s="120"/>
      <c r="E315" s="1"/>
      <c r="F315" s="216">
        <f>F316</f>
        <v>600</v>
      </c>
      <c r="G315" s="172"/>
      <c r="T315" s="380"/>
    </row>
    <row r="316" spans="1:6" ht="25.5">
      <c r="A316" s="23" t="s">
        <v>489</v>
      </c>
      <c r="C316" s="68" t="s">
        <v>450</v>
      </c>
      <c r="D316" s="53" t="s">
        <v>376</v>
      </c>
      <c r="E316" s="56"/>
      <c r="F316" s="224">
        <f>F317</f>
        <v>600</v>
      </c>
    </row>
    <row r="317" spans="1:6" ht="12.75">
      <c r="A317" s="25" t="s">
        <v>456</v>
      </c>
      <c r="C317" s="68" t="s">
        <v>450</v>
      </c>
      <c r="D317" s="53" t="s">
        <v>452</v>
      </c>
      <c r="E317" s="56"/>
      <c r="F317" s="224">
        <f>F318</f>
        <v>600</v>
      </c>
    </row>
    <row r="318" spans="1:6" ht="51">
      <c r="A318" s="54" t="s">
        <v>170</v>
      </c>
      <c r="C318" s="69" t="s">
        <v>450</v>
      </c>
      <c r="D318" s="45" t="s">
        <v>536</v>
      </c>
      <c r="E318" s="56"/>
      <c r="F318" s="223">
        <f>F319+F321</f>
        <v>600</v>
      </c>
    </row>
    <row r="319" spans="1:6" ht="32.25" customHeight="1">
      <c r="A319" s="31" t="s">
        <v>138</v>
      </c>
      <c r="C319" s="69" t="s">
        <v>450</v>
      </c>
      <c r="D319" s="45" t="s">
        <v>536</v>
      </c>
      <c r="E319" s="38">
        <v>810</v>
      </c>
      <c r="F319" s="223">
        <f>300+300-182</f>
        <v>418</v>
      </c>
    </row>
    <row r="320" spans="1:6" ht="51">
      <c r="A320" s="54" t="s">
        <v>170</v>
      </c>
      <c r="C320" s="69" t="s">
        <v>450</v>
      </c>
      <c r="D320" s="45" t="s">
        <v>157</v>
      </c>
      <c r="E320" s="56"/>
      <c r="F320" s="223">
        <f>F321</f>
        <v>182</v>
      </c>
    </row>
    <row r="321" spans="1:6" ht="30.75" customHeight="1">
      <c r="A321" s="31" t="s">
        <v>119</v>
      </c>
      <c r="C321" s="69" t="s">
        <v>450</v>
      </c>
      <c r="D321" s="45" t="s">
        <v>157</v>
      </c>
      <c r="E321" s="38">
        <v>240</v>
      </c>
      <c r="F321" s="223">
        <v>182</v>
      </c>
    </row>
    <row r="322" spans="1:6" ht="12.75">
      <c r="A322" s="455" t="s">
        <v>392</v>
      </c>
      <c r="B322" s="456"/>
      <c r="C322" s="456"/>
      <c r="D322" s="456"/>
      <c r="E322" s="457"/>
      <c r="F322" s="218">
        <f>F12+F80+F88+F104+F139+F251+F275+F300+F316</f>
        <v>136865.30468</v>
      </c>
    </row>
    <row r="323" ht="12.75">
      <c r="F323" s="226"/>
    </row>
    <row r="324" spans="5:6" ht="12.75">
      <c r="E324" s="201"/>
      <c r="F324" s="398"/>
    </row>
    <row r="325" spans="5:6" ht="12.75">
      <c r="E325" s="201"/>
      <c r="F325" s="326"/>
    </row>
    <row r="326" spans="5:6" ht="12.75">
      <c r="E326" s="201"/>
      <c r="F326" s="226"/>
    </row>
    <row r="327" spans="5:9" ht="12.75">
      <c r="E327" s="201"/>
      <c r="F327" s="226"/>
      <c r="I327" s="145"/>
    </row>
    <row r="328" spans="5:6" ht="12.75">
      <c r="E328" s="201"/>
      <c r="F328" s="226"/>
    </row>
    <row r="329" spans="5:6" ht="12.75">
      <c r="E329" s="201"/>
      <c r="F329" s="226"/>
    </row>
    <row r="330" spans="5:6" ht="12.75">
      <c r="E330" s="201"/>
      <c r="F330" s="226"/>
    </row>
    <row r="331" spans="5:6" ht="12.75">
      <c r="E331" s="201"/>
      <c r="F331" s="226"/>
    </row>
    <row r="332" spans="5:6" ht="12.75">
      <c r="E332" s="201"/>
      <c r="F332" s="226"/>
    </row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</sheetData>
  <sheetProtection/>
  <autoFilter ref="A10:F322"/>
  <mergeCells count="3">
    <mergeCell ref="A7:F7"/>
    <mergeCell ref="A322:E322"/>
    <mergeCell ref="B12:B309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2015-12-01T07:40:37Z</cp:lastPrinted>
  <dcterms:created xsi:type="dcterms:W3CDTF">2013-10-22T11:59:53Z</dcterms:created>
  <dcterms:modified xsi:type="dcterms:W3CDTF">2015-12-01T08:52:11Z</dcterms:modified>
  <cp:category/>
  <cp:version/>
  <cp:contentType/>
  <cp:contentStatus/>
</cp:coreProperties>
</file>