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700" yWindow="370" windowWidth="14480" windowHeight="7260" tabRatio="725" activeTab="5"/>
  </bookViews>
  <sheets>
    <sheet name="Пр.2 Дох." sheetId="1" r:id="rId1"/>
    <sheet name="Пр.3 ФП " sheetId="2" r:id="rId2"/>
    <sheet name="Пр.5 Раз.,Подразд" sheetId="3" r:id="rId3"/>
    <sheet name="Пр.6 по прогр.." sheetId="4" r:id="rId4"/>
    <sheet name="Пр.7 Р.П. ЦС. ВР" sheetId="5" r:id="rId5"/>
    <sheet name="Пр.9 Вед.структура" sheetId="6" r:id="rId6"/>
    <sheet name="Пр.13 Межбюд." sheetId="7" r:id="rId7"/>
  </sheets>
  <definedNames>
    <definedName name="_xlnm._FilterDatabase" localSheetId="4" hidden="1">'Пр.7 Р.П. ЦС. ВР'!$A$10:$E$281</definedName>
    <definedName name="_xlnm._FilterDatabase" localSheetId="5" hidden="1">'Пр.9 Вед.структура'!$A$10:$F$281</definedName>
    <definedName name="_xlnm.Print_Titles" localSheetId="0">'Пр.2 Дох.'!$9:$10</definedName>
    <definedName name="_xlnm.Print_Titles" localSheetId="1">'Пр.3 ФП '!$9:$9</definedName>
    <definedName name="_xlnm.Print_Titles" localSheetId="2">'Пр.5 Раз.,Подразд'!$10:$11</definedName>
    <definedName name="_xlnm.Print_Area" localSheetId="6">'Пр.13 Межбюд.'!$A$1:$E$15</definedName>
  </definedNames>
  <calcPr fullCalcOnLoad="1"/>
</workbook>
</file>

<file path=xl/comments2.xml><?xml version="1.0" encoding="utf-8"?>
<comments xmlns="http://schemas.openxmlformats.org/spreadsheetml/2006/main">
  <authors>
    <author>Кравцова</author>
  </authors>
  <commentList>
    <comment ref="C3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100,00- староста
2877,5-водопровод
1045,2-стимулирующие
173,188- лизинг
130,-библиотека</t>
        </r>
      </text>
    </comment>
    <comment ref="C50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508,00-спорт.площадка
220,00- ДК (депутатские)
463,,503-День ЛО
16946,64- аварийное жилье</t>
        </r>
      </text>
    </comment>
  </commentList>
</comments>
</file>

<file path=xl/comments5.xml><?xml version="1.0" encoding="utf-8"?>
<comments xmlns="http://schemas.openxmlformats.org/spreadsheetml/2006/main">
  <authors>
    <author>Кравцова</author>
    <author>Елена Кравцова</author>
  </authors>
  <commentList>
    <comment ref="E237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  <comment ref="E23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E186" authorId="0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E110" authorId="1">
      <text>
        <r>
          <rPr>
            <b/>
            <sz val="9"/>
            <rFont val="Tahoma"/>
            <family val="0"/>
          </rPr>
          <t>Елена Кравцова:</t>
        </r>
        <r>
          <rPr>
            <sz val="9"/>
            <rFont val="Tahoma"/>
            <family val="0"/>
          </rPr>
          <t xml:space="preserve">
автостоянка
</t>
        </r>
      </text>
    </comment>
  </commentList>
</comments>
</file>

<file path=xl/comments6.xml><?xml version="1.0" encoding="utf-8"?>
<comments xmlns="http://schemas.openxmlformats.org/spreadsheetml/2006/main">
  <authors>
    <author>Елена Кравцова</author>
    <author>Кравцова</author>
  </authors>
  <commentList>
    <comment ref="F110" authorId="0">
      <text>
        <r>
          <rPr>
            <b/>
            <sz val="9"/>
            <rFont val="Tahoma"/>
            <family val="0"/>
          </rPr>
          <t>Елена Кравцова:</t>
        </r>
        <r>
          <rPr>
            <sz val="9"/>
            <rFont val="Tahoma"/>
            <family val="0"/>
          </rPr>
          <t xml:space="preserve">
автостоянка
</t>
        </r>
      </text>
    </comment>
    <comment ref="F18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3000,0-освещение
800-обслуживание</t>
        </r>
      </text>
    </comment>
    <comment ref="F236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500-админ.
50-совет ветеранов
21,5-библиотека
33,6-мемориальная плита
400,0-братское кладбище
</t>
        </r>
      </text>
    </comment>
    <comment ref="F237" authorId="1">
      <text>
        <r>
          <rPr>
            <b/>
            <sz val="8"/>
            <rFont val="Tahoma"/>
            <family val="2"/>
          </rPr>
          <t>Кравцова:</t>
        </r>
        <r>
          <rPr>
            <sz val="8"/>
            <rFont val="Tahoma"/>
            <family val="2"/>
          </rPr>
          <t xml:space="preserve">
991,5
66-шахм.клуб
50=дети в лет.период
25-ладожанка
</t>
        </r>
      </text>
    </comment>
  </commentList>
</comments>
</file>

<file path=xl/sharedStrings.xml><?xml version="1.0" encoding="utf-8"?>
<sst xmlns="http://schemas.openxmlformats.org/spreadsheetml/2006/main" count="2738" uniqueCount="510">
  <si>
    <t>Подпрограмма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</si>
  <si>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01 3 0000</t>
  </si>
  <si>
    <t>01 3 1026</t>
  </si>
  <si>
    <t>68 9 1027</t>
  </si>
  <si>
    <t xml:space="preserve">Уличное освещение в рамках  непрограммных расходов органов местного самоуправления </t>
  </si>
  <si>
    <t xml:space="preserve">Осуществление  организации ритуальных услуг и содержанию мест захоронения  в рамках непрограммных расходов органов местного самоуправления </t>
  </si>
  <si>
    <t>68 9 1028</t>
  </si>
  <si>
    <t xml:space="preserve">Осуществление  прочих мероприятий по благоустройству  в рамках непрограммных расходов органов местного самоуправления </t>
  </si>
  <si>
    <t>68 9 1029</t>
  </si>
  <si>
    <t xml:space="preserve"> Муниципальная программа "Благоустройство территории Новоладожского городского поселения"</t>
  </si>
  <si>
    <t>02 1 0000</t>
  </si>
  <si>
    <t>Подпрограмма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</si>
  <si>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02 1 1030</t>
  </si>
  <si>
    <t>Озеленение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</si>
  <si>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02 1 1031</t>
  </si>
  <si>
    <t>Организация благоустройства территории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</si>
  <si>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Подпрограмма "Создание и развитие парковой зоны отдыха на территории Новоладожского городского поселения  " муниципальной программы "Благоустройство территории Новоладожского городского поселения"</t>
  </si>
  <si>
    <t>Мероприятия по созданию зоны отдыха жителей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</si>
  <si>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</si>
  <si>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(приложение 7) </t>
  </si>
  <si>
    <t xml:space="preserve">(приложение 6 )   </t>
  </si>
  <si>
    <t>02 1 1032</t>
  </si>
  <si>
    <t>03 2 0000</t>
  </si>
  <si>
    <t>04 1 1021</t>
  </si>
  <si>
    <t>05 01 1012</t>
  </si>
  <si>
    <t>Подпрограмма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</si>
  <si>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Муниципальная программа  МО Новоладожского городского поселения "Культура Новоладожского городского поселения"</t>
  </si>
  <si>
    <t>07 1 1037</t>
  </si>
  <si>
    <t>02 2 1035</t>
  </si>
  <si>
    <t>02 2 1036</t>
  </si>
  <si>
    <t>870</t>
  </si>
  <si>
    <t>116</t>
  </si>
  <si>
    <t>01 4 1038</t>
  </si>
  <si>
    <t>01 4 0000</t>
  </si>
  <si>
    <t>Реализация мероприятий по обеспечению перевода жилого фонда на природный газ рамках подпрограммы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</si>
  <si>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"Газификация жилищного фонда, расположенного на территории МО Новоладожское городское поселение на 2014год"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</si>
  <si>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Вырубка аварийных и сухостойных деревьев, покос травы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</si>
  <si>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Устройство пешеходных  дорожек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</si>
  <si>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 xml:space="preserve">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</si>
  <si>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>322</t>
  </si>
  <si>
    <t>Субсидии гражданам на приобретение жилья</t>
  </si>
  <si>
    <t>68 9 1039</t>
  </si>
  <si>
    <t xml:space="preserve">Расходы на оказание материальной помощи за счет средств резервного фонда в рамках  непрограммных расходов органов местного самоуправления </t>
  </si>
  <si>
    <t xml:space="preserve">Пособия, компенсации, меры социальной поддержки
по публичным нормативным обязательствам
</t>
  </si>
  <si>
    <t>68 9 1040</t>
  </si>
  <si>
    <t>Ремонт многоквартирных домов городского поселения в рамках подпрограммы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</si>
  <si>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Приобретение недвижимого имущества-жилого помещения в муниципальную собственность  в рамках непрограммных расходов органов местного самоуправления</t>
  </si>
  <si>
    <t>Установка  предупреждающих дорожных знаков, «Лежачих полицейских», ограждений, устройство дорожной разметки и освещения пешеходных переходов   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</si>
  <si>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</si>
  <si>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Прочие межбюджетные трансферты</t>
  </si>
  <si>
    <t>Субсидии бюджетам поселений на обеспечение мероприятий по переселению граждан из аварийного жилищного фонда с учетом необходимости развития малоэтажного строительства за счет средств, поступивших от государственной корпорации Фонд содействия реформированию жилищно-коммунального хозяйства</t>
  </si>
  <si>
    <t>04 1 9503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</si>
  <si>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 средства Ленинградской области)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</si>
  <si>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местного бюджета)</t>
  </si>
  <si>
    <t xml:space="preserve"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</si>
  <si>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 (средства Ленинградской области)</t>
  </si>
  <si>
    <t>Субсидии бюджетам поселений на обеспечение мероприятий по переселению граждан из жилищного фонда учетом необходимости развития малоэтажного строительства фонда за счет средств бюджетов</t>
  </si>
  <si>
    <t>Прочие субсидии</t>
  </si>
  <si>
    <t>68 9 7202</t>
  </si>
  <si>
    <t>Выполнение наказов избирателей</t>
  </si>
  <si>
    <t>68 9 7203</t>
  </si>
  <si>
    <t>Подготовка и проведение мероприятий, посвященных Дню образования ЛО"</t>
  </si>
  <si>
    <t>Мероприятия, направленные на развитие части территории МО Новоладожское городское поселение</t>
  </si>
  <si>
    <t>68 9 7088</t>
  </si>
  <si>
    <t>Создание условий для эффективного выполнения органами местного самоуправления своих полномочий</t>
  </si>
  <si>
    <t>Доходы от уплаты акцизов на дизельное топливо,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</si>
  <si>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</si>
  <si>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</si>
  <si>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РФ и местными бюджетами с учетом установленных дифференцированных нормативов отчислений в местные бюджеты</t>
  </si>
  <si>
    <t xml:space="preserve"> 1 03 02230 01 0000 110</t>
  </si>
  <si>
    <t xml:space="preserve"> 1 03 02240 01 0000 110</t>
  </si>
  <si>
    <t>1 03 02250 01 0000 110</t>
  </si>
  <si>
    <t>1 03 02260 01 0000 110</t>
  </si>
  <si>
    <t>68 9 1041</t>
  </si>
  <si>
    <t>Устройство спортивной площадки</t>
  </si>
  <si>
    <t>414</t>
  </si>
  <si>
    <t>Бюджетные инвестиции в объекты капитального строительства государственной (муниципальной) собственности</t>
  </si>
  <si>
    <t>68 9 6009</t>
  </si>
  <si>
    <t>Подпрограмма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</si>
  <si>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04 3 0000</t>
  </si>
  <si>
    <t>04 3 1021</t>
  </si>
  <si>
    <t>03 1 7014</t>
  </si>
  <si>
    <t>Ремонт автомобильных дорог общего пользования местного значения , в том числе в населенных пунктах</t>
  </si>
  <si>
    <t xml:space="preserve">Субсидии бюджетам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
</t>
  </si>
  <si>
    <t>01 3 7026</t>
  </si>
  <si>
    <t>Устройство спортивной площадки(ВМР)</t>
  </si>
  <si>
    <t>Обеспечение мероприятий по оказанию поддержки в 2014году гражданам, пострадавшим в результате пожара муниципального жилищного фонда в рамках подпрограммы  "Оказание поддержки в 2014 году гражданам, пострадавшим в результате пожара муниципального жилищного фонда"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</si>
  <si>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1 01 02030 01 1000 110</t>
  </si>
  <si>
    <t xml:space="preserve">Налог на доходы физических лиц с доходов, полученных физическими лицами в соответствии со статьей 228 Налогового Кодекса Российской Федерации
</t>
  </si>
  <si>
    <t xml:space="preserve"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
</t>
  </si>
  <si>
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
</t>
  </si>
  <si>
    <t xml:space="preserve"> 1 13 00000 00 0000 000</t>
  </si>
  <si>
    <t xml:space="preserve">ДОХОДЫ ОТ ОКАЗАНИЯ ПЛАТНЫХ УСЛУГ (РАБОТ) И КОМПЕНСАЦИИ ЗАТРАТ ГОСУДАРСТВА
</t>
  </si>
  <si>
    <t>Мероприятия по созданию зоны отдыха жителей, устройство пешеходных  дорожек   в рамках подпрограммы  "Организация благоустройства  на территории Новоладожского городского поселения " муниципальной программы "Благоустройство территории Новоладожского городского поселения"</t>
  </si>
  <si>
    <t>04 2 5020</t>
  </si>
  <si>
    <t>Реализация подпрограммы "ОЖМС" ФЦП "Жилище" на 2011-2015 годы за счет средств федерального бюджета</t>
  </si>
  <si>
    <t>04 2 7075</t>
  </si>
  <si>
    <t>04 2 7076</t>
  </si>
  <si>
    <t>Реализация подпрограммы "ОЖМС" ФЦП "Жилище" на 2011-2015 годы за счет средств областного бюджета</t>
  </si>
  <si>
    <t>68 9 7037</t>
  </si>
  <si>
    <t>Информатизация и модернизация в сфере культуры</t>
  </si>
  <si>
    <t>68 9 7036</t>
  </si>
  <si>
    <t xml:space="preserve">Обеспечение выплат стимулирующего характера работникам муниципальных учреждений культуры </t>
  </si>
  <si>
    <t>04 3 7080</t>
  </si>
  <si>
    <t>Обеспечение мероприятий по оказанию поддержки в 2014году гражданам, пострадавшим в результате пожара муниципального жилищного фонда за счет средств Ленинградской области</t>
  </si>
  <si>
    <t>68 9 7001</t>
  </si>
  <si>
    <t>68 9 1036</t>
  </si>
  <si>
    <t>Приобретение в лизинг экскаватора-погрузчика за счет средств областного бюджета</t>
  </si>
  <si>
    <t>68 9 7055</t>
  </si>
  <si>
    <t>68 9 1042</t>
  </si>
  <si>
    <t>Приобретение коммунальной техники в рамках непрограмных расходов органов местного самоуправления</t>
  </si>
  <si>
    <t xml:space="preserve"> 1 03 00000 00 0000 000</t>
  </si>
  <si>
    <t>НАЛОГИ НА ТОВАРЫ (РАБОТЫ, УСЛУГИ). РЕАЛИЗУЕМЫЕ НА ТЕРРИТОРИИ РОССИЙСКОЙ ФЕДЕРАЦИИ</t>
  </si>
  <si>
    <t>Дотации бюджетам поселений на поддержку мер по сбалансированности бюджетов</t>
  </si>
  <si>
    <t>ДОТАЦИИ  бюджетам субъектов Российской Федерации и муниципальных образований</t>
  </si>
  <si>
    <t>СУБСИДИИ бюджетам субъектов Российской Федерации и муниципальных образований</t>
  </si>
  <si>
    <t>Субсидии на реализацию подпрограммы "ОЖМС" ФЦП "Жилище" на 2011-2015 годы за счет средств областного бюджета</t>
  </si>
  <si>
    <t>Субсидии на реализацию подпрограммы "ОЖМС" ФЦП "Жилище" на 2011-2015 годы за счет средств федерального бюджета</t>
  </si>
  <si>
    <t xml:space="preserve"> 2 02 01003 10 0000 151</t>
  </si>
  <si>
    <t xml:space="preserve">Ремонт асфальтобетонного покрытия тротуаров в рамках непрограммных расходов органов местного самоуправления </t>
  </si>
  <si>
    <t>Жилье для молодежи  в рамках подпрограммы "Жилье для молодежи" государственной программы Ленинградской области "Обеспечение качественным жильем граждан на территории Ленинградской области"</t>
  </si>
  <si>
    <t>Мероприятия  по подготовке объектов и систем жизнеобеспечения  к работе в осенне-зимний период 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</si>
  <si>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Мероприятия, направленные на безаварийную работу объектов водоснабжения и водоотведения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</si>
  <si>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Мероприятия  по подготовке объектов и систем жизнеобеспечения  к работе в осенне-зимний период  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</si>
  <si>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Проведение мероприятий, направленных на  профилактику терроризма и экстремизма в  рамках подпрограммы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</si>
  <si>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Иные межбюджетные трансферты на  софинансирование оказания поддержки в обеспечении жильем молодых семей в рамках подпрограммы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</si>
  <si>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Устройство спортивной площадки, расположенной в микрорайоне "А" и устройство детских площадок, расположенных в микрорайонах "А",  "В" и на ул. Северная за счет средств Ленинградской области</t>
  </si>
  <si>
    <t>Субсидии на жилье для молодежи в рамках подпрограммы "Жилье для молодежи " государственной программы Ленинградской области "Обеспечение качественным жильем  граждан на территории Ленинградской области"</t>
  </si>
  <si>
    <t>Мероприятия области жилищно-коммунального хозяйства в рамках  непрограммных расходов органов местного самоуправления</t>
  </si>
  <si>
    <t>Коммунальное хозяйство хозяйство</t>
  </si>
  <si>
    <t>баня</t>
  </si>
  <si>
    <t>лизинг</t>
  </si>
  <si>
    <t>Мероприятия по обеспечению сноса  расселяемых аварийных домов, сараев в рамках  непрограммных расходов органов местного самоуправления</t>
  </si>
  <si>
    <t>68 9 1020</t>
  </si>
  <si>
    <t>Осуществление работ  по  повышению безопасности дорожного движения  и снижению травматизма  в рамках непрограммных расходов органов местного самоуправления</t>
  </si>
  <si>
    <t>Мероприятия по проектным работам для строительства физкультурно-оздоровительного комплекса  в рамках подпрограммы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</si>
  <si>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Прогнозируемые   поступления    доходов        бюджета муниципального образования Новоладожское городское поселение Волховского муниципального района Ленинградской области на 2015 год</t>
  </si>
  <si>
    <t>Безвозмездные поступления бюджета муниципального образования Новоладожское городское поселение Волховского муниципального района Ленинградской                                                                                                               на  2015 год</t>
  </si>
  <si>
    <t xml:space="preserve">Распределение бюджетных ассигнований по разделам подразделам на 2015 год
</t>
  </si>
  <si>
    <t>Распределение бюджетных ассигнований по целевым статьям (муниципальным программам МО Новоладожского городского поселения и непрограммным направлениям деятельности), видам расходов классификации расходов бюджетов, а также по разделам и подразделам классификации расходов бюджетов на 2015 год</t>
  </si>
  <si>
    <t>Распределение бюджетных ассигнований по разделам и подразделам, целевым статьям (муниципальным программам МО Новоладожского городского поселения и непрограммным направлениям деятельности) и видам расходов классификации расходов бюджета на 2015 год</t>
  </si>
  <si>
    <t>Ведомственная структура расходов МО Новоладожского городского поселения  на 2015 год</t>
  </si>
  <si>
    <t>2015</t>
  </si>
  <si>
    <t xml:space="preserve"> - дотация из ОФФП</t>
  </si>
  <si>
    <t xml:space="preserve"> - дотация из РФФП</t>
  </si>
  <si>
    <t>03 1 1036</t>
  </si>
  <si>
    <t>Иные закупки товаров, работ и услуг для обеспечения государственных (муниципальных) нужд</t>
  </si>
  <si>
    <t xml:space="preserve">Иные закупки товаров, работ и услуг для обеспечения государственных (муниципальных) нужд
</t>
  </si>
  <si>
    <t>Расходы на выплаты персоналу государственных (муниципальных) органов</t>
  </si>
  <si>
    <t>120</t>
  </si>
  <si>
    <t xml:space="preserve">Расходы на выплаты персоналу казенных учреждений
</t>
  </si>
  <si>
    <t xml:space="preserve">Уплата налогов, сборов и иных платежей
</t>
  </si>
  <si>
    <t xml:space="preserve">Бюджетные инвестиции
</t>
  </si>
  <si>
    <t xml:space="preserve">Бюджетные инвестиции </t>
  </si>
  <si>
    <t>110</t>
  </si>
  <si>
    <t>850</t>
  </si>
  <si>
    <t xml:space="preserve">Субсидии бюджетным учреждениям
</t>
  </si>
  <si>
    <t>610</t>
  </si>
  <si>
    <t xml:space="preserve">Социальные выплаты гражданам, кроме публичных нормативных социальных выплат
</t>
  </si>
  <si>
    <t>320</t>
  </si>
  <si>
    <t>240</t>
  </si>
  <si>
    <t>410</t>
  </si>
  <si>
    <t>01 3 1043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</si>
  <si>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</si>
  <si>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Ремонт асфальтобетонного покрытия тротуаров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</si>
  <si>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 xml:space="preserve">(приложение 9) </t>
  </si>
  <si>
    <t xml:space="preserve">Субсидии юридическим лицам (кроме некоммерческих организаций), индивидуальным предпринимателям, физическим лицам
</t>
  </si>
  <si>
    <t>непрогр.</t>
  </si>
  <si>
    <t>прогр</t>
  </si>
  <si>
    <t>(приложение 13)</t>
  </si>
  <si>
    <t>Наименование КЦСР</t>
  </si>
  <si>
    <t>Сумма</t>
  </si>
  <si>
    <t>Волховский муниципальный район</t>
  </si>
  <si>
    <t>67 3 4004</t>
  </si>
  <si>
    <t xml:space="preserve">Иные межбюджетные трансферты на осуществление полномочий Контрольно-счетного органа Волховского муниципального района
</t>
  </si>
  <si>
    <t>Наименование получателя</t>
  </si>
  <si>
    <t>ИТОГО</t>
  </si>
  <si>
    <t xml:space="preserve">Межбюджетные трансферты, передаваемые муниципальным образованием Новоладожское городское поселение Волховского муниципального района Ленинградской областина  на 2015 год    </t>
  </si>
  <si>
    <t>0106</t>
  </si>
  <si>
    <t xml:space="preserve">Обеспечение деятельности финансовых, налоговых и таможенных органов и органов финансового (финансово-бюджетного) надзора
</t>
  </si>
  <si>
    <t>Межбюджетные трансферты на обеспечение
функционирования контрольно-счетного органа</t>
  </si>
  <si>
    <t xml:space="preserve">Иные межбюджетные трансферты
</t>
  </si>
  <si>
    <t>09 0 0000</t>
  </si>
  <si>
    <t>Муниципальная программа "Развитие малого и среднего предпринимательства в Новоладожском городском поселении на 2015-2020 годы"</t>
  </si>
  <si>
    <t>09 1 1044</t>
  </si>
  <si>
    <t>Поддержка малого и среднего препринимательства</t>
  </si>
  <si>
    <t>01 3 6002</t>
  </si>
  <si>
    <t>Замена канализационных труб г.Новая Ладога м-н "В" от д.20 до д.8в рамках подпрограммы "Подготовка объектов и систем жизнеобеспечения на территории МО Новоладожское городское поселение к работе в осенне-зимний период на 2014-2015гг"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 (ВМР)</t>
  </si>
  <si>
    <t>Обслуживание детских и спортивных площадок на территории МО Новоладожское городское поселение</t>
  </si>
  <si>
    <t>68 9 1045</t>
  </si>
  <si>
    <t xml:space="preserve"> 2 02 01001 13 0000 151</t>
  </si>
  <si>
    <t>2 02 02088 13 0004 151</t>
  </si>
  <si>
    <t>2 02 02089 13 0004 151</t>
  </si>
  <si>
    <t xml:space="preserve">2 02 02216 13 0000 151
</t>
  </si>
  <si>
    <t xml:space="preserve">2 02 02077 13 0000 151
</t>
  </si>
  <si>
    <t>2 02 02051 13 0000 151</t>
  </si>
  <si>
    <t xml:space="preserve"> 2 02 03015 13 0000 151</t>
  </si>
  <si>
    <t xml:space="preserve"> 2 02 03024 13 0000 151</t>
  </si>
  <si>
    <t>2 02 02999 13 0000 151</t>
  </si>
  <si>
    <t xml:space="preserve">2 02 02008 13 0000 151
</t>
  </si>
  <si>
    <t>2 02 04999 13 0000 151</t>
  </si>
  <si>
    <t xml:space="preserve"> - Замена канализационных труб г.Новая Ладога м-н "В" от д.20 до д.8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</si>
  <si>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</si>
  <si>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09 1 0000</t>
  </si>
  <si>
    <t>Подпрограмма "Развитие малого и среднего предпринимательства в Новоладожском городском поселении " муниципальной программы "Развитие малого и среднего предпринимательства в Новоладожском городском поселении на 2015-2020 годы"</t>
  </si>
  <si>
    <t>1 11 05013 13 0000 120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</si>
  <si>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</si>
  <si>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 xml:space="preserve">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</si>
  <si>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городских поселений (за исключением земельных участков муниципальных бюджетных и автономных учреждений)</t>
  </si>
  <si>
    <t xml:space="preserve"> 1 11 05035 13 0000 120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</si>
  <si>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</si>
  <si>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 xml:space="preserve"> 1 11 09045 13 0000 120</t>
  </si>
  <si>
    <t>Прочие поступления от использования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</si>
  <si>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1 13 02995 13 0000 130</t>
  </si>
  <si>
    <t>Прочие доходы от компенсации затрат бюджетов городских поселений</t>
  </si>
  <si>
    <t>114 02053 13 0000 410</t>
  </si>
  <si>
    <t>Доходы от реализации иного имущества, находящегося в собственности городских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</si>
  <si>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 1 14 06013 13 0000 430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</si>
  <si>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</si>
  <si>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 xml:space="preserve"> 1 14 06025 13 0000 430</t>
  </si>
  <si>
    <t>Доходы от продажи земельных участков, находящихся в собственности городских поселений (за исключением земельных участков муниципальных бюджетных и автономных учреждений)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</si>
  <si>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</si>
  <si>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</si>
  <si>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 xml:space="preserve"> 1 17 05050 13 0000 180</t>
  </si>
  <si>
    <t>Прочие неналоговые доходы бюджетов городских поселений</t>
  </si>
  <si>
    <t>от 06 февраля 2015 года № 10</t>
  </si>
  <si>
    <t>68 0 0000</t>
  </si>
  <si>
    <t>04 0 0000</t>
  </si>
  <si>
    <t>05 0 0000</t>
  </si>
  <si>
    <t>06 0 0000</t>
  </si>
  <si>
    <t>07 0 0000</t>
  </si>
  <si>
    <t>08 0 0000</t>
  </si>
  <si>
    <t>05 1 0000</t>
  </si>
  <si>
    <t>05 2 0000</t>
  </si>
  <si>
    <t>05 3 0000</t>
  </si>
  <si>
    <t>05 4 0000</t>
  </si>
  <si>
    <t>04 2 0000</t>
  </si>
  <si>
    <t>06 1 0000</t>
  </si>
  <si>
    <t>06 2 0000</t>
  </si>
  <si>
    <t>06 3 0000</t>
  </si>
  <si>
    <t>07 1 0000</t>
  </si>
  <si>
    <t>08 1 0000</t>
  </si>
  <si>
    <t>Всего расходов</t>
  </si>
  <si>
    <t>0801</t>
  </si>
  <si>
    <t>Культура</t>
  </si>
  <si>
    <t>1101</t>
  </si>
  <si>
    <t>Физическая культура</t>
  </si>
  <si>
    <t>06 1 0016</t>
  </si>
  <si>
    <t>06 2 0017</t>
  </si>
  <si>
    <t>Иные межбюджетные трансферты</t>
  </si>
  <si>
    <t>0501</t>
  </si>
  <si>
    <t>Жилищное хозяйство</t>
  </si>
  <si>
    <t>412</t>
  </si>
  <si>
    <t>Бюджетные инвестиции на приобретение объектов недвижимого имущества в государственную (муниципальную) собственность</t>
  </si>
  <si>
    <t>Расходы на выплаты по оплате труда работников органов местного самоуправления в рамках обеспечения деятельности главы местной администрации (исполнительно-распорядительного органа муниципального образования)</t>
  </si>
  <si>
    <t>Расходы на выплаты по оплате труда работников органов местного самоуправления в рамках обеспечения деятельности центрального аппарата</t>
  </si>
  <si>
    <t>Расходы на обеспечение функций органов местного самоуправления в рамках обеспечения деятельности центрального аппарата</t>
  </si>
  <si>
    <t>810</t>
  </si>
  <si>
    <t>0412</t>
  </si>
  <si>
    <t>Другие вопросы в области национальной экономики</t>
  </si>
  <si>
    <t>Субсидии юридическим лицам (кроме некоммерческих организаций), индивидуальным предпринимателям, физическим лицам</t>
  </si>
  <si>
    <t>Пенсионное обеспечение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</si>
  <si>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</si>
  <si>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</si>
  <si>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Прочая закупка товаров, работ и услуг для обеспечения государственных (муниципальных) нужд</t>
  </si>
  <si>
    <t>Закупка товаров, работ, услуг в сфере информационно-коммуникационных технологий</t>
  </si>
  <si>
    <t>67 3 0015</t>
  </si>
  <si>
    <t>Иные выплаты персоналу государственных (муниципальных) органов, за исключением фонда оплаты труда</t>
  </si>
  <si>
    <t>0113</t>
  </si>
  <si>
    <t>67 3 0014</t>
  </si>
  <si>
    <t>Другие общегосударственные вопросы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</si>
  <si>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</si>
  <si>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</si>
  <si>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67 3 0000</t>
  </si>
  <si>
    <t>Обеспечение деятельности центрального аппарата</t>
  </si>
  <si>
    <t>67 2 0014</t>
  </si>
  <si>
    <t>67 2 0000</t>
  </si>
  <si>
    <t>Обеспечение деятельности главы местной администрации (исполнительно-распорядительного органа муниципального образования)</t>
  </si>
  <si>
    <t>67 0 0000</t>
  </si>
  <si>
    <t>Сумма
(тысяч рублей)</t>
  </si>
  <si>
    <t>КФСР</t>
  </si>
  <si>
    <t>КВР</t>
  </si>
  <si>
    <t>КЦСР</t>
  </si>
  <si>
    <t>Наименование</t>
  </si>
  <si>
    <t>решением Совета депутатов</t>
  </si>
  <si>
    <t>УТВЕРЖДЕНО</t>
  </si>
  <si>
    <t>гл.адм.</t>
  </si>
  <si>
    <t>Фонд оплаты труда казенных учреждений и взносы по обязательному социальному страхованию</t>
  </si>
  <si>
    <t>111</t>
  </si>
  <si>
    <t>Иные выплаты персоналу казенных учреждений, за исключением фонда оплаты труда</t>
  </si>
  <si>
    <t>112</t>
  </si>
  <si>
    <t>244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</si>
  <si>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</si>
  <si>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Субсидии бюджетным учреждениям на иные цели</t>
  </si>
  <si>
    <t>612</t>
  </si>
  <si>
    <t>611</t>
  </si>
  <si>
    <t>01 0 0000</t>
  </si>
  <si>
    <t>540</t>
  </si>
  <si>
    <t>0502</t>
  </si>
  <si>
    <t>Коммунальное хозяйство</t>
  </si>
  <si>
    <t>01 2 0000</t>
  </si>
  <si>
    <t>0309</t>
  </si>
  <si>
    <t>02 0 0000</t>
  </si>
  <si>
    <t>1003</t>
  </si>
  <si>
    <t>Социальное обеспечение населения</t>
  </si>
  <si>
    <t>1202</t>
  </si>
  <si>
    <t>Периодическая печать и издательства</t>
  </si>
  <si>
    <t>68 9 0000</t>
  </si>
  <si>
    <t>68 9 0016</t>
  </si>
  <si>
    <t>68 9 1066</t>
  </si>
  <si>
    <t>0111</t>
  </si>
  <si>
    <t>Непрограммные расходы</t>
  </si>
  <si>
    <t>1001</t>
  </si>
  <si>
    <t>122</t>
  </si>
  <si>
    <t>0500</t>
  </si>
  <si>
    <t>0100</t>
  </si>
  <si>
    <t>Общегосударственные вопросы</t>
  </si>
  <si>
    <t>Социальная политика</t>
  </si>
  <si>
    <t>1000</t>
  </si>
  <si>
    <t>Резервные фонды</t>
  </si>
  <si>
    <t>0300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</si>
  <si>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</si>
  <si>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гражданская оборона</t>
  </si>
  <si>
    <t>0400</t>
  </si>
  <si>
    <t>Национальная экономика</t>
  </si>
  <si>
    <t>0800</t>
  </si>
  <si>
    <t>1100</t>
  </si>
  <si>
    <t>1200</t>
  </si>
  <si>
    <t>Культура, кинематография</t>
  </si>
  <si>
    <t>Физическая культура и спорт</t>
  </si>
  <si>
    <t>Средства массовой информации</t>
  </si>
  <si>
    <t>код бюджетной</t>
  </si>
  <si>
    <t>ИСТОЧНИК ДОХОДОВ</t>
  </si>
  <si>
    <t>сумма</t>
  </si>
  <si>
    <t>классификации</t>
  </si>
  <si>
    <t>тыс.руб.</t>
  </si>
  <si>
    <t xml:space="preserve"> 1 00 00000 00 0000 000</t>
  </si>
  <si>
    <t>НАЛОГОВЫЕ И НЕНАЛОГОВЫЕ ДОХОДЫ</t>
  </si>
  <si>
    <t xml:space="preserve"> 1 01 00000 00 0000 000</t>
  </si>
  <si>
    <t>НАЛОГИ НА ПРИБЫЛЬ, ДОХОДЫ</t>
  </si>
  <si>
    <t xml:space="preserve"> 1 01 02000 01 0000 110</t>
  </si>
  <si>
    <t>Налог на доходы физических лиц</t>
  </si>
  <si>
    <t xml:space="preserve"> 1 05 00000 00 0000 000</t>
  </si>
  <si>
    <t>НАЛОГИ НА СОВОКУПНЫЙ ДОХОД</t>
  </si>
  <si>
    <t>1 05 03000 01 0000 110</t>
  </si>
  <si>
    <t>Единый сельскохозяйственный налог</t>
  </si>
  <si>
    <t xml:space="preserve"> 1 11 00000 00 0000 000</t>
  </si>
  <si>
    <t>ДОХОДЫ ОТ ИСПОЛЬЗОВАНИЯ ИМУЩЕСТВА, НАХОДЯЩЕГОСЯ В ГОСУДАРСТВЕННОЙ И МУНИЦИПАЛЬНОЙ СОБСТВЕННОСТИ</t>
  </si>
  <si>
    <t xml:space="preserve"> 1 14 00000 00 0000 000</t>
  </si>
  <si>
    <t>ДОХОДЫ ОТ ПРОДАЖИ МАТЕРИАЛЬНЫХ И НЕМАТЕРИАЛЬНЫХ АКТИВОВ</t>
  </si>
  <si>
    <t xml:space="preserve"> 1 14 06000 00 0000 430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</si>
  <si>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</si>
  <si>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 xml:space="preserve"> 1 15 00000 00 0000 000</t>
  </si>
  <si>
    <t>АДМИНИСТРАТИВНЫЕ ПЛАТЕЖИ И СБОРЫ</t>
  </si>
  <si>
    <t xml:space="preserve"> 1 15 02050 05 0000 140</t>
  </si>
  <si>
    <t>Платежи, взимаемые органами управления (организациями) муниципальных районов за выполнение определенных функций</t>
  </si>
  <si>
    <t xml:space="preserve"> 1 16 00000 00 0000 000</t>
  </si>
  <si>
    <t>ШТРАФЫ, САНКЦИИ, ВОЗМЕЩЕНИЕ УЩЕРБА</t>
  </si>
  <si>
    <t xml:space="preserve"> 1 17 00000 00 0000 000</t>
  </si>
  <si>
    <t>ПРОЧИЕ НЕНАЛОГОВЫЕ ДОХОДЫ</t>
  </si>
  <si>
    <t>2 00 00 000 00 0000 000</t>
  </si>
  <si>
    <t>БЕЗВОЗМЕЗДНЫЕ ПОСТУПЛЕНИЯ</t>
  </si>
  <si>
    <t xml:space="preserve">ВСЕГО ДОХОДОВ </t>
  </si>
  <si>
    <t>№ п/п</t>
  </si>
  <si>
    <t>код бюджетной классификации</t>
  </si>
  <si>
    <t>2 02 00 000 00 0000 151</t>
  </si>
  <si>
    <t>БЕЗВОЗМЕЗДНЫЕ ПОСТУПЛЕНИЯ ОТ ДРУГИХ БЮДЖЕТОВ БЮДЖЕТНОЙ СИСТЕМЫ РОССИЙСКОЙ ФЕДЕРАЦИИ</t>
  </si>
  <si>
    <t xml:space="preserve"> 2 02 03000 00 0000 151</t>
  </si>
  <si>
    <t>СУБВЕНЦИИ бюджетам субъектов Российской Федерации и муниципальных образований</t>
  </si>
  <si>
    <t>на выполнение передаваемых полномочий субъектов Российской Федерации, в том числе</t>
  </si>
  <si>
    <t>- в сфере профилактики безнадзорности и правонарушений несовершеннолетних</t>
  </si>
  <si>
    <t>- в сфере административных правоотношений</t>
  </si>
  <si>
    <t xml:space="preserve"> 2 02 04000 00 0000 151</t>
  </si>
  <si>
    <t xml:space="preserve"> ИНЫЕ МЕЖБЮДЖЕТНЫЕ ТРАНСФЕРТЫ</t>
  </si>
  <si>
    <t>Дорожное хозяйство (дорожные фонды)</t>
  </si>
  <si>
    <t>0409</t>
  </si>
  <si>
    <t>Благоустройство</t>
  </si>
  <si>
    <t>0503</t>
  </si>
  <si>
    <t>Другие вопросы в области национальной безопасности и правоохранительной деятельности</t>
  </si>
  <si>
    <t>0314</t>
  </si>
  <si>
    <t>Обеспечение пожарной безопасности</t>
  </si>
  <si>
    <t>0310</t>
  </si>
  <si>
    <t>код</t>
  </si>
  <si>
    <t>раздела</t>
  </si>
  <si>
    <t>подраздела</t>
  </si>
  <si>
    <t xml:space="preserve">Жилищно- коммунальное хозяйство </t>
  </si>
  <si>
    <t>02 2 0000</t>
  </si>
  <si>
    <t xml:space="preserve">Непрограммные расходы органов местного самоуправления </t>
  </si>
  <si>
    <t xml:space="preserve">Ежегодный членский взнос в совет муниципальных образований в рамках непрограммных расходов органов местного самоуправления </t>
  </si>
  <si>
    <t>Резервные средства</t>
  </si>
  <si>
    <t xml:space="preserve">Расходы на обеспечение деятельности муниципальных казенных учреждений в рамках  непрограммных расходов органов местного самоуправления </t>
  </si>
  <si>
    <t>Фонд оплаты труда и страховые взносы казенных учреждений</t>
  </si>
  <si>
    <t>Иные выплаты персоналу, за исключением фонда оплаты труда казенных учреждений</t>
  </si>
  <si>
    <t xml:space="preserve">Оценка недвижимости, признание прав и регулирование отношений по государственной и муниципальной собственности в рамках непрограммных расходов органов местного самоуправления </t>
  </si>
  <si>
    <t xml:space="preserve">Содержание имущества казны  в рамках непрограммных расходов органов местного самоуправления </t>
  </si>
  <si>
    <t>Резервные фонды местных администраций</t>
  </si>
  <si>
    <t>Наименование раздела и подраздела</t>
  </si>
  <si>
    <t>Бюджет всего (тыс.руб.)</t>
  </si>
  <si>
    <t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</t>
  </si>
  <si>
    <t>(тыс.руб.)</t>
  </si>
  <si>
    <t>(приложение 2)</t>
  </si>
  <si>
    <t>(приложение 3)</t>
  </si>
  <si>
    <t>(приложение 5)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</si>
  <si>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</si>
  <si>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1 16 51040 02 0000 140</t>
  </si>
  <si>
    <t>МО Новоладожское городское поселение</t>
  </si>
  <si>
    <t>1 01 02010 01 1000 110</t>
  </si>
  <si>
    <t>1 01 02020 01 1000 110</t>
  </si>
  <si>
    <t>1 05 03010 01 0000 110</t>
  </si>
  <si>
    <t>НАЛОГИ НА ИМУЩЕСТВО</t>
  </si>
  <si>
    <t xml:space="preserve"> 1 06 00000 00 0000 000</t>
  </si>
  <si>
    <t>1 06 01000 00 0000 110</t>
  </si>
  <si>
    <t>Налог на имущество физических лиц</t>
  </si>
  <si>
    <t>1 06 01030 10 0000 110</t>
  </si>
  <si>
    <t>1 06 04000 02 0000 110</t>
  </si>
  <si>
    <t>Транспортный налог</t>
  </si>
  <si>
    <t>1 06 04011 02 0000 110</t>
  </si>
  <si>
    <t>Транспортный налог с организаций</t>
  </si>
  <si>
    <t>1 06 04012 02 0000 110</t>
  </si>
  <si>
    <t>Транспортный налог с физических лиц</t>
  </si>
  <si>
    <t>1 06 06000 00 0000 110</t>
  </si>
  <si>
    <t>Земельный налог</t>
  </si>
  <si>
    <t>Налог на имущество физических лиц, взимаемый по ставке, применяемой к объекту налогообложения, расположенному в границах поселения</t>
  </si>
  <si>
    <t>1 06 06013 10 0000 110</t>
  </si>
  <si>
    <t xml:space="preserve">Земельный налог, взимаемый по ставке, установленной подпунктом 1 пункта 1 статьи 394 Налогового кодекса РФ и применяемой к объекту налогообложения, расположенному в границах поселения </t>
  </si>
  <si>
    <t>1 06 06023 10 0000 110</t>
  </si>
  <si>
    <t>Земельный налог, взимаемый по ставке, установленной подпунктом 2 пункта 1 статьи 394 Налогового кодекса РФ и применяемой к объекту налогообложения, расположенному в границах поселения</t>
  </si>
  <si>
    <t>1 03 02000 01 0000 110</t>
  </si>
  <si>
    <t>Акцизы по подакцизным товарам (продукции), производимым на территории Российской Федерации</t>
  </si>
  <si>
    <t>Дотации бюджетам поселений на выравнивание бюджетной обеспеченности</t>
  </si>
  <si>
    <t>осуществление первичного воинского учета на территориях, где отсутствуют военные комиссариаты</t>
  </si>
  <si>
    <t>- осуществление первичного воинского учета на территориях, где отсутствуют военные комиссариаты</t>
  </si>
  <si>
    <t>Обеспечение проведения выборов и референдумов</t>
  </si>
  <si>
    <t>0200</t>
  </si>
  <si>
    <t>Мобилизационная и вневойсковая подготовка</t>
  </si>
  <si>
    <t>0203</t>
  </si>
  <si>
    <t>0107</t>
  </si>
  <si>
    <t>Муниципальная программа МО Новоладожского городского поселения "Безопасность Новоладожского городского поселения"</t>
  </si>
  <si>
    <t>Подпрограмма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</si>
  <si>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административных правоотношений в рамках подпрограммы 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</si>
  <si>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>05 4 7134</t>
  </si>
  <si>
    <t>05 4 7133</t>
  </si>
  <si>
    <t>На обеспечение выполнения органами местного самоуправления муниципальных образований отдельных государственных полномочий Ленинградской области в сфере профилактики безнадзорности и правонарушений несовершеннолетних в рамках подпрограммы  "Обеспечение правопорядка и профилактика правонарушений в  МО Новоладожское городское поселение" муниципальной программы МО Новоладожского городского поселения "Безопасность Новоладожского городского поселения"</t>
  </si>
  <si>
    <t xml:space="preserve">Обеспечение проведения выборов и референдумов
</t>
  </si>
  <si>
    <t>68 3 0000</t>
  </si>
  <si>
    <t>68 9 0601</t>
  </si>
  <si>
    <t>Предоставлении субсидий в целях возмещения затрат в связи с оказанием услуг органам местного самоуправления МО Новоладожское городское поселение средствами массовой информации в рамках непрограммных расходов органов местного самоуправления</t>
  </si>
  <si>
    <t>Подпрограмма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</si>
  <si>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Расходы на обеспечение деятельности муниципальных казенных учреждений в рамках подпрограммы "Организация библиотечного обслуживания населения Новоладожского городского поселения"муниципальной программы МО Новоладожского городского поселения "Культура Новоладожского городского поселения"</t>
  </si>
  <si>
    <t>Предоставление муниципальным бюджетным учреждениям субсидий в рамках подпрограммы "Организация досуга и обеспечения жителей Новоладожского городского поселения услугами организаций культуры" муниципальной программы МО Новоладожского городского поселения "Культура Новоладожского городского поселения"</t>
  </si>
  <si>
    <t>Подпрограмма "Организации досуга и обеспечения жителей Новоладожского городского поселения услугами организаций культуры"</t>
  </si>
  <si>
    <t>Подпрограмма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</si>
  <si>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Организация и проведение праздничных мероприятий в рамках подпрограммы "Культурно-досуговые мероприятия Новоладожского городского поселения" муниципальной программы МО Новоладожского городского поселения "Культура Новоладожского городского поселения"</t>
  </si>
  <si>
    <t>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</si>
  <si>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04 2 4003</t>
  </si>
  <si>
    <t>Подпрограмма «Обеспечение жильем молодых семей и иных категорий граждан, нуждающихся в улучшении жилищных условий, на территории Новоладожского городского поселения на 2014-2015 годы» муниципальной программы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 "</t>
  </si>
  <si>
    <t>08 1 0302</t>
  </si>
  <si>
    <t>Муниципальная программа "Социальная поддержка отдельных категорий граждан"</t>
  </si>
  <si>
    <t>Подпрограмма "Материальная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</si>
  <si>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Доплата к пенсиям муниципальных служащих в рамках подпрограммы Материальная помощь отдельным категориям граждан МО Новоладожское городское поселение" муниципальной программы "Социальная поддержка отдельных категорий граждан"</t>
  </si>
  <si>
    <t>Муниципальная программа "Физическая культура и спорт Новоладожского городского поселения"</t>
  </si>
  <si>
    <t>Подпрограмма "Развитие спортивной инфраструктуры (объектов)" муниципальной программы "Физическая культура и спорт Новоладожского городского поселения"</t>
  </si>
  <si>
    <t>68 3 0015</t>
  </si>
  <si>
    <t xml:space="preserve">Обеспечение деятельности органов местного самоуправления </t>
  </si>
  <si>
    <t>Резервный фонд администрации МО Новоладожского городского поселения в рамках непрограммных расходов органов местного самоуправления</t>
  </si>
  <si>
    <t>06 3 1004</t>
  </si>
  <si>
    <t>68 9 0605</t>
  </si>
  <si>
    <t>68 9 1007</t>
  </si>
  <si>
    <t>68 9 1008</t>
  </si>
  <si>
    <t>68 9 1009</t>
  </si>
  <si>
    <t>Муниципальная программа "Безопасность Новоладожского городского поселения"</t>
  </si>
  <si>
    <t>Подпрограмма "Предупреждение и ликвидация последствий чрезвычайных ситуаций в границах Новоладожского городского поселения "муниципальной программы "Безопасность Новоладожского городского поселения"</t>
  </si>
  <si>
    <t>05 2 1010</t>
  </si>
  <si>
    <t>Предупреждение и ликвидация последствий чрезвычайных ситуаций ,обеспечение безопасности людей на водоемах, создание технических средств оповещения населения в рамках подпрограммы "Предупреждение и ликвидация последствий чрезвычайных ситуаций в границах Новоладожского городского поселения " муниципальной программы "Безопасность Новоладожского городского поселения"</t>
  </si>
  <si>
    <t>Обеспечение мер пожарной безопасности в рамках подпрограммы "Пожарная безопасность в границах Новоладожского городского поселения" муниципальной программы "Безопасность Новоладожского городского поселения"</t>
  </si>
  <si>
    <t>05 3 1011</t>
  </si>
  <si>
    <t>Подпрограмма "Профилактика терроризма и экстремизма в границах Новоладожского городского поселения "  муниципальной программы "Безопасность Новоладожского городского поселения"</t>
  </si>
  <si>
    <t>05 1 1012</t>
  </si>
  <si>
    <t xml:space="preserve"> Муниципальная программа "Дороги Новоладожского городского поселения"</t>
  </si>
  <si>
    <t>Подпрограмма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</si>
  <si>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03 0 0000</t>
  </si>
  <si>
    <t>03 1 0000</t>
  </si>
  <si>
    <t>Мероприятия по ремонту автомобильных дорог в рамках подпрограммы  "Совершенствование и развитие автомобильных дорог местного значения Новоладожского городского поселения " муниципальной программы  "Дороги Новоладожского городского поселения"</t>
  </si>
  <si>
    <t>03 1 1012</t>
  </si>
  <si>
    <t>Подпрограмма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</si>
  <si>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03 2 1019</t>
  </si>
  <si>
    <t>Осуществление работ  по  повышению безопасности дорожного движения  и снижению травматизма  в рамках подпрограммы "Повышение безопасности дорожного движения и снижение дорожно-транспортного травматизма в МО Новоладожское городское поселение" муниципальной программы  "Дороги Новоладожского городского поселения"</t>
  </si>
  <si>
    <t>03 2 1020</t>
  </si>
  <si>
    <t>Мероприятия по землеустройству и землепользованию</t>
  </si>
  <si>
    <t>68 9 1013</t>
  </si>
  <si>
    <t>Национальная оборона</t>
  </si>
  <si>
    <t>68 9 5118</t>
  </si>
  <si>
    <t xml:space="preserve">На осуществление первичного воинского учета на территориях, где отсутствуют военные комиссариаты в рамках  непрограммных расходов органов местного самоуправления </t>
  </si>
  <si>
    <t xml:space="preserve"> Муниципальная программа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</si>
  <si>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04 1 0000</t>
  </si>
  <si>
    <t>Подпрограмма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</si>
  <si>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04 1 9603</t>
  </si>
  <si>
    <t>Обеспечение мероприятий по переселению граждан из аварийного жилищного фонда с учетом необходимости развития малоэтажного жилищного строительства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</si>
  <si>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Предоставление бюджетных инвестиций в объекты капитального строительства  собственности муниципальных образований  в рамках подпрограммы  "Переселение граждан из аварийного жилищного фонда на территории муниципального образования Новоладожское городское поселение Волховского муниципального района Ленинградской области в 2014-2016 годах" муниципальной программы  "Обеспечение качественным жильем граждан на территории муниципального образования Новоладожское городское поселение Волховского муниципального района"</t>
  </si>
  <si>
    <t>68 9 1022</t>
  </si>
  <si>
    <t>Муниципальная программа "Комплексное развитие систем жилищно - коммунальной инфраструктуры  на территории МО Новоладожское городское поселение на 2014-2015 годы"</t>
  </si>
  <si>
    <t>Подпрограмма "Ремонт многоквартирных домов городского поселения"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</si>
  <si>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01 1 0000</t>
  </si>
  <si>
    <t>01 1 1024</t>
  </si>
  <si>
    <t>Мероприятия по обеспечению сноса  расселяемых аварийных домов в рамках  непрограммных расходов органов местного самоуправления</t>
  </si>
  <si>
    <t>68 9 1023</t>
  </si>
  <si>
    <t>Мероприятия в области коммунального хозяйства в рамках  непрограммных расходов органов местного самоуправления</t>
  </si>
  <si>
    <t>Подпрограмма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</si>
  <si>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Реализация мероприятий по повышению надежности и энергетической эффективности в системах теплоснабжения в рамках подпрограммы "Энергосбережение и повышение энергетической эффективности на территории МО Новоладожское городское поселение на 2014-2015гг." муниципальной программы "Комплексное развитие систем жилищно - коммунальной инфраструктуры  на территории МО Новоладожское городское поселение на 2014-2015 годы"</t>
  </si>
  <si>
    <t>01 2 1025</t>
  </si>
</sst>
</file>

<file path=xl/styles.xml><?xml version="1.0" encoding="utf-8"?>
<styleSheet xmlns="http://schemas.openxmlformats.org/spreadsheetml/2006/main">
  <numFmts count="4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#,##0.00&quot;р.&quot;"/>
    <numFmt numFmtId="166" formatCode="0.0"/>
    <numFmt numFmtId="167" formatCode="[$-FC19]d\ mmmm\ yyyy\ &quot;г.&quot;"/>
    <numFmt numFmtId="168" formatCode="&quot;Да&quot;;&quot;Да&quot;;&quot;Нет&quot;"/>
    <numFmt numFmtId="169" formatCode="&quot;Истина&quot;;&quot;Истина&quot;;&quot;Ложь&quot;"/>
    <numFmt numFmtId="170" formatCode="&quot;Вкл&quot;;&quot;Вкл&quot;;&quot;Выкл&quot;"/>
    <numFmt numFmtId="171" formatCode="[$€-2]\ ###,000_);[Red]\([$€-2]\ ###,000\)"/>
    <numFmt numFmtId="172" formatCode="#,##0.00000"/>
    <numFmt numFmtId="173" formatCode="#,##0.0000"/>
    <numFmt numFmtId="174" formatCode="#,##0.0000000"/>
    <numFmt numFmtId="175" formatCode="#,##0.00_р_."/>
    <numFmt numFmtId="176" formatCode="000000"/>
    <numFmt numFmtId="177" formatCode="_-* #,##0.0_р_._-;\-* #,##0.0_р_._-;_-* &quot;-&quot;??_р_._-;_-@_-"/>
    <numFmt numFmtId="178" formatCode="_-* #,##0.0_р_._-;\-* #,##0.0_р_._-;_-* &quot;-&quot;?_р_._-;_-@_-"/>
    <numFmt numFmtId="179" formatCode="?"/>
    <numFmt numFmtId="180" formatCode="_-* #,##0.000_р_._-;\-* #,##0.000_р_._-;_-* &quot;-&quot;??_р_._-;_-@_-"/>
    <numFmt numFmtId="181" formatCode="_-* #,##0.0000_р_._-;\-* #,##0.0000_р_._-;_-* &quot;-&quot;??_р_._-;_-@_-"/>
    <numFmt numFmtId="182" formatCode="_-* #,##0.00000_р_._-;\-* #,##0.00000_р_._-;_-* &quot;-&quot;??_р_._-;_-@_-"/>
    <numFmt numFmtId="183" formatCode="_-* #,##0.000000_р_._-;\-* #,##0.000000_р_._-;_-* &quot;-&quot;??_р_._-;_-@_-"/>
    <numFmt numFmtId="184" formatCode="_-* #,##0.0000000_р_._-;\-* #,##0.0000000_р_._-;_-* &quot;-&quot;??_р_._-;_-@_-"/>
    <numFmt numFmtId="185" formatCode="_-* #,##0.00000000_р_._-;\-* #,##0.00000000_р_._-;_-* &quot;-&quot;??_р_._-;_-@_-"/>
    <numFmt numFmtId="186" formatCode="_-* #,##0.00000_р_._-;\-* #,##0.00000_р_._-;_-* &quot;-&quot;?????_р_._-;_-@_-"/>
    <numFmt numFmtId="187" formatCode="_-* #,##0.0000000_р_._-;\-* #,##0.0000000_р_._-;_-* &quot;-&quot;???????_р_._-;_-@_-"/>
    <numFmt numFmtId="188" formatCode="_-* #,##0.000000000_р_._-;\-* #,##0.000000000_р_._-;_-* &quot;-&quot;??_р_._-;_-@_-"/>
    <numFmt numFmtId="189" formatCode="_-* #,##0.0000000000_р_._-;\-* #,##0.0000000000_р_._-;_-* &quot;-&quot;??_р_._-;_-@_-"/>
    <numFmt numFmtId="190" formatCode="_-* #,##0.00000000000_р_._-;\-* #,##0.00000000000_р_._-;_-* &quot;-&quot;??_р_._-;_-@_-"/>
    <numFmt numFmtId="191" formatCode="_-* #,##0.0000_р_._-;\-* #,##0.0000_р_._-;_-* &quot;-&quot;????_р_._-;_-@_-"/>
    <numFmt numFmtId="192" formatCode="_-* #,##0.0000000000_р_._-;\-* #,##0.0000000000_р_._-;_-* &quot;-&quot;??????????_р_._-;_-@_-"/>
    <numFmt numFmtId="193" formatCode="#,##0.000"/>
    <numFmt numFmtId="194" formatCode="#,##0.000000"/>
    <numFmt numFmtId="195" formatCode="#,##0.00000000"/>
    <numFmt numFmtId="196" formatCode="#,##0.000000000"/>
    <numFmt numFmtId="197" formatCode="#,##0.0000000000"/>
    <numFmt numFmtId="198" formatCode="#,##0.00000000000"/>
    <numFmt numFmtId="199" formatCode="#,##0.000000000000"/>
    <numFmt numFmtId="200" formatCode="#,##0.0000000000000"/>
    <numFmt numFmtId="201" formatCode="_-* #,##0_р_._-;\-* #,##0_р_._-;_-* &quot;-&quot;??_р_._-;_-@_-"/>
  </numFmts>
  <fonts count="56">
    <font>
      <sz val="11"/>
      <color indexed="8"/>
      <name val="Calibri"/>
      <family val="2"/>
    </font>
    <font>
      <sz val="10"/>
      <name val="Arial Cyr"/>
      <family val="0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b/>
      <sz val="13"/>
      <name val="Times New Roman"/>
      <family val="1"/>
    </font>
    <font>
      <sz val="14"/>
      <name val="Times New Roman"/>
      <family val="1"/>
    </font>
    <font>
      <sz val="10"/>
      <name val="Arial"/>
      <family val="2"/>
    </font>
    <font>
      <b/>
      <sz val="10"/>
      <color indexed="8"/>
      <name val="Times New Roman"/>
      <family val="1"/>
    </font>
    <font>
      <b/>
      <sz val="16"/>
      <name val="Times New Roman"/>
      <family val="1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1"/>
      <color indexed="8"/>
      <name val="Calibri"/>
      <family val="2"/>
    </font>
    <font>
      <i/>
      <sz val="10"/>
      <name val="Times New Roman"/>
      <family val="1"/>
    </font>
    <font>
      <i/>
      <sz val="10"/>
      <color indexed="8"/>
      <name val="Times New Roman"/>
      <family val="1"/>
    </font>
    <font>
      <sz val="8"/>
      <name val="Tahoma"/>
      <family val="2"/>
    </font>
    <font>
      <b/>
      <sz val="8"/>
      <name val="Tahoma"/>
      <family val="2"/>
    </font>
    <font>
      <sz val="9"/>
      <name val="Tahoma"/>
      <family val="0"/>
    </font>
    <font>
      <b/>
      <sz val="9"/>
      <name val="Tahoma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15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15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3"/>
      <color indexed="8"/>
      <name val="Times New Roman"/>
      <family val="1"/>
    </font>
    <font>
      <b/>
      <sz val="11"/>
      <name val="Calibri"/>
      <family val="2"/>
    </font>
    <font>
      <sz val="12"/>
      <color indexed="8"/>
      <name val="Times New Roman"/>
      <family val="1"/>
    </font>
    <font>
      <sz val="10"/>
      <color indexed="10"/>
      <name val="Calibri"/>
      <family val="2"/>
    </font>
    <font>
      <sz val="11"/>
      <color indexed="8"/>
      <name val="Times New Roman"/>
      <family val="1"/>
    </font>
    <font>
      <sz val="10"/>
      <color indexed="10"/>
      <name val="Times New Roman"/>
      <family val="1"/>
    </font>
    <font>
      <sz val="11"/>
      <name val="Calibri"/>
      <family val="2"/>
    </font>
    <font>
      <b/>
      <i/>
      <sz val="12"/>
      <color indexed="8"/>
      <name val="Times New Roman"/>
      <family val="1"/>
    </font>
    <font>
      <b/>
      <sz val="10"/>
      <color indexed="10"/>
      <name val="Calibri"/>
      <family val="2"/>
    </font>
    <font>
      <b/>
      <sz val="14"/>
      <color indexed="36"/>
      <name val="Calibri"/>
      <family val="2"/>
    </font>
    <font>
      <b/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4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 style="medium"/>
      <top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/>
      <right/>
      <top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thin"/>
    </border>
    <border>
      <left style="medium"/>
      <right style="medium"/>
      <top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/>
      <right/>
      <top style="medium"/>
      <bottom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/>
      <right/>
      <top style="medium"/>
      <bottom style="medium"/>
    </border>
    <border>
      <left style="medium"/>
      <right>
        <color indexed="63"/>
      </right>
      <top style="medium"/>
      <bottom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9" borderId="0" applyNumberFormat="0" applyBorder="0" applyAlignment="0" applyProtection="0"/>
    <xf numFmtId="0" fontId="29" fillId="7" borderId="1" applyNumberFormat="0" applyAlignment="0" applyProtection="0"/>
    <xf numFmtId="0" fontId="30" fillId="20" borderId="2" applyNumberFormat="0" applyAlignment="0" applyProtection="0"/>
    <xf numFmtId="0" fontId="31" fillId="20" borderId="1" applyNumberFormat="0" applyAlignment="0" applyProtection="0"/>
    <xf numFmtId="0" fontId="3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36" fillId="21" borderId="7" applyNumberFormat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1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39" fillId="0" borderId="0" applyNumberFormat="0" applyFill="0" applyBorder="0" applyAlignment="0" applyProtection="0"/>
    <xf numFmtId="0" fontId="40" fillId="3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4" fillId="4" borderId="0" applyNumberFormat="0" applyBorder="0" applyAlignment="0" applyProtection="0"/>
  </cellStyleXfs>
  <cellXfs count="418">
    <xf numFmtId="0" fontId="0" fillId="0" borderId="0" xfId="0" applyAlignment="1">
      <alignment/>
    </xf>
    <xf numFmtId="49" fontId="7" fillId="0" borderId="10" xfId="53" applyNumberFormat="1" applyFont="1" applyFill="1" applyBorder="1" applyAlignment="1">
      <alignment horizontal="center" vertical="center" wrapText="1"/>
      <protection/>
    </xf>
    <xf numFmtId="0" fontId="9" fillId="0" borderId="0" xfId="53" applyFont="1" applyFill="1">
      <alignment/>
      <protection/>
    </xf>
    <xf numFmtId="0" fontId="9" fillId="0" borderId="0" xfId="53" applyFont="1" applyFill="1" applyAlignment="1">
      <alignment vertical="center"/>
      <protection/>
    </xf>
    <xf numFmtId="0" fontId="9" fillId="0" borderId="0" xfId="53" applyFont="1" applyFill="1" applyAlignment="1">
      <alignment horizontal="center" vertical="center"/>
      <protection/>
    </xf>
    <xf numFmtId="49" fontId="9" fillId="0" borderId="0" xfId="53" applyNumberFormat="1" applyFont="1" applyFill="1" applyAlignment="1">
      <alignment vertical="center"/>
      <protection/>
    </xf>
    <xf numFmtId="0" fontId="11" fillId="0" borderId="11" xfId="53" applyFont="1" applyFill="1" applyBorder="1" applyAlignment="1">
      <alignment horizontal="center" vertical="center"/>
      <protection/>
    </xf>
    <xf numFmtId="0" fontId="11" fillId="0" borderId="12" xfId="53" applyFont="1" applyFill="1" applyBorder="1" applyAlignment="1">
      <alignment horizontal="center" vertical="top"/>
      <protection/>
    </xf>
    <xf numFmtId="0" fontId="11" fillId="0" borderId="13" xfId="53" applyFont="1" applyFill="1" applyBorder="1" applyAlignment="1">
      <alignment horizontal="center" vertical="center"/>
      <protection/>
    </xf>
    <xf numFmtId="0" fontId="11" fillId="0" borderId="14" xfId="53" applyFont="1" applyFill="1" applyBorder="1" applyAlignment="1">
      <alignment horizontal="center" vertical="center"/>
      <protection/>
    </xf>
    <xf numFmtId="49" fontId="11" fillId="0" borderId="15" xfId="53" applyNumberFormat="1" applyFont="1" applyFill="1" applyBorder="1" applyAlignment="1">
      <alignment vertical="center"/>
      <protection/>
    </xf>
    <xf numFmtId="0" fontId="9" fillId="0" borderId="14" xfId="53" applyFont="1" applyFill="1" applyBorder="1" applyAlignment="1">
      <alignment horizontal="center" vertical="center"/>
      <protection/>
    </xf>
    <xf numFmtId="0" fontId="9" fillId="0" borderId="13" xfId="53" applyFont="1" applyFill="1" applyBorder="1" applyAlignment="1">
      <alignment horizontal="center" vertical="center"/>
      <protection/>
    </xf>
    <xf numFmtId="49" fontId="9" fillId="0" borderId="15" xfId="53" applyNumberFormat="1" applyFont="1" applyFill="1" applyBorder="1" applyAlignment="1">
      <alignment vertical="center" wrapText="1"/>
      <protection/>
    </xf>
    <xf numFmtId="0" fontId="10" fillId="0" borderId="16" xfId="53" applyFont="1" applyFill="1" applyBorder="1" applyAlignment="1">
      <alignment horizontal="center" vertical="center"/>
      <protection/>
    </xf>
    <xf numFmtId="49" fontId="10" fillId="0" borderId="17" xfId="53" applyNumberFormat="1" applyFont="1" applyFill="1" applyBorder="1" applyAlignment="1">
      <alignment vertical="center"/>
      <protection/>
    </xf>
    <xf numFmtId="0" fontId="9" fillId="0" borderId="0" xfId="53" applyFont="1">
      <alignment/>
      <protection/>
    </xf>
    <xf numFmtId="164" fontId="4" fillId="0" borderId="0" xfId="53" applyNumberFormat="1" applyFont="1" applyAlignment="1">
      <alignment horizontal="right" vertical="center"/>
      <protection/>
    </xf>
    <xf numFmtId="0" fontId="4" fillId="0" borderId="0" xfId="53" applyFont="1" applyAlignment="1">
      <alignment horizontal="right" vertical="center"/>
      <protection/>
    </xf>
    <xf numFmtId="0" fontId="9" fillId="0" borderId="0" xfId="53" applyFont="1" applyAlignment="1">
      <alignment horizontal="center"/>
      <protection/>
    </xf>
    <xf numFmtId="0" fontId="7" fillId="0" borderId="0" xfId="53" applyFont="1" applyFill="1">
      <alignment/>
      <protection/>
    </xf>
    <xf numFmtId="0" fontId="15" fillId="0" borderId="11" xfId="53" applyFont="1" applyFill="1" applyBorder="1" applyAlignment="1">
      <alignment horizontal="center" vertical="center" wrapText="1"/>
      <protection/>
    </xf>
    <xf numFmtId="0" fontId="15" fillId="0" borderId="18" xfId="53" applyFont="1" applyFill="1" applyBorder="1" applyAlignment="1">
      <alignment horizontal="center" vertical="center"/>
      <protection/>
    </xf>
    <xf numFmtId="49" fontId="45" fillId="0" borderId="19" xfId="53" applyNumberFormat="1" applyFont="1" applyFill="1" applyBorder="1" applyAlignment="1">
      <alignment vertical="center" wrapText="1"/>
      <protection/>
    </xf>
    <xf numFmtId="0" fontId="15" fillId="0" borderId="14" xfId="53" applyFont="1" applyFill="1" applyBorder="1" applyAlignment="1">
      <alignment horizontal="center" vertical="center"/>
      <protection/>
    </xf>
    <xf numFmtId="49" fontId="15" fillId="0" borderId="20" xfId="53" applyNumberFormat="1" applyFont="1" applyFill="1" applyBorder="1" applyAlignment="1">
      <alignment vertical="center"/>
      <protection/>
    </xf>
    <xf numFmtId="49" fontId="6" fillId="0" borderId="20" xfId="53" applyNumberFormat="1" applyFont="1" applyFill="1" applyBorder="1" applyAlignment="1">
      <alignment vertical="center" wrapText="1"/>
      <protection/>
    </xf>
    <xf numFmtId="0" fontId="7" fillId="0" borderId="14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vertical="center"/>
      <protection/>
    </xf>
    <xf numFmtId="49" fontId="7" fillId="0" borderId="21" xfId="53" applyNumberFormat="1" applyFont="1" applyFill="1" applyBorder="1" applyAlignment="1">
      <alignment vertical="center" wrapText="1"/>
      <protection/>
    </xf>
    <xf numFmtId="49" fontId="11" fillId="0" borderId="20" xfId="53" applyNumberFormat="1" applyFont="1" applyFill="1" applyBorder="1" applyAlignment="1">
      <alignment vertical="center"/>
      <protection/>
    </xf>
    <xf numFmtId="0" fontId="15" fillId="0" borderId="0" xfId="53" applyFont="1" applyFill="1">
      <alignment/>
      <protection/>
    </xf>
    <xf numFmtId="0" fontId="7" fillId="0" borderId="20" xfId="0" applyFont="1" applyBorder="1" applyAlignment="1">
      <alignment wrapText="1"/>
    </xf>
    <xf numFmtId="0" fontId="15" fillId="0" borderId="22" xfId="53" applyFont="1" applyFill="1" applyBorder="1" applyAlignment="1">
      <alignment horizontal="center" vertical="center"/>
      <protection/>
    </xf>
    <xf numFmtId="49" fontId="15" fillId="0" borderId="23" xfId="53" applyNumberFormat="1" applyFont="1" applyFill="1" applyBorder="1" applyAlignment="1">
      <alignment vertical="center"/>
      <protection/>
    </xf>
    <xf numFmtId="49" fontId="7" fillId="0" borderId="0" xfId="53" applyNumberFormat="1" applyFont="1" applyFill="1" applyAlignment="1">
      <alignment horizontal="right" vertical="center"/>
      <protection/>
    </xf>
    <xf numFmtId="0" fontId="7" fillId="0" borderId="0" xfId="53" applyFont="1" applyFill="1" applyAlignment="1">
      <alignment vertical="center"/>
      <protection/>
    </xf>
    <xf numFmtId="0" fontId="9" fillId="0" borderId="24" xfId="0" applyFont="1" applyFill="1" applyBorder="1" applyAlignment="1">
      <alignment horizontal="left" vertical="center" wrapText="1"/>
    </xf>
    <xf numFmtId="0" fontId="9" fillId="0" borderId="0" xfId="53" applyFont="1" applyAlignment="1">
      <alignment vertical="center"/>
      <protection/>
    </xf>
    <xf numFmtId="0" fontId="9" fillId="0" borderId="0" xfId="53" applyFont="1" applyAlignment="1">
      <alignment horizontal="right" vertical="center"/>
      <protection/>
    </xf>
    <xf numFmtId="0" fontId="10" fillId="0" borderId="0" xfId="53" applyFont="1" applyAlignment="1">
      <alignment vertical="center"/>
      <protection/>
    </xf>
    <xf numFmtId="0" fontId="13" fillId="0" borderId="0" xfId="53" applyFont="1" applyAlignment="1">
      <alignment horizontal="center" vertical="center"/>
      <protection/>
    </xf>
    <xf numFmtId="49" fontId="9" fillId="0" borderId="25" xfId="53" applyNumberFormat="1" applyFont="1" applyBorder="1" applyAlignment="1">
      <alignment horizontal="center" vertical="center"/>
      <protection/>
    </xf>
    <xf numFmtId="49" fontId="4" fillId="0" borderId="0" xfId="53" applyNumberFormat="1" applyFont="1" applyBorder="1" applyAlignment="1">
      <alignment horizontal="center" vertical="center"/>
      <protection/>
    </xf>
    <xf numFmtId="0" fontId="4" fillId="0" borderId="26" xfId="53" applyFont="1" applyBorder="1" applyAlignment="1">
      <alignment horizontal="left" vertical="center"/>
      <protection/>
    </xf>
    <xf numFmtId="0" fontId="4" fillId="0" borderId="26" xfId="53" applyFont="1" applyBorder="1" applyAlignment="1">
      <alignment vertical="center" wrapText="1"/>
      <protection/>
    </xf>
    <xf numFmtId="0" fontId="4" fillId="0" borderId="26" xfId="53" applyFont="1" applyBorder="1" applyAlignment="1">
      <alignment vertical="center"/>
      <protection/>
    </xf>
    <xf numFmtId="0" fontId="4" fillId="0" borderId="25" xfId="53" applyFont="1" applyBorder="1" applyAlignment="1">
      <alignment vertical="center"/>
      <protection/>
    </xf>
    <xf numFmtId="49" fontId="4" fillId="0" borderId="25" xfId="53" applyNumberFormat="1" applyFont="1" applyBorder="1" applyAlignment="1">
      <alignment horizontal="center" vertical="center"/>
      <protection/>
    </xf>
    <xf numFmtId="49" fontId="4" fillId="0" borderId="20" xfId="53" applyNumberFormat="1" applyFont="1" applyBorder="1" applyAlignment="1">
      <alignment horizontal="center" vertical="center"/>
      <protection/>
    </xf>
    <xf numFmtId="49" fontId="9" fillId="0" borderId="0" xfId="53" applyNumberFormat="1" applyFont="1" applyAlignment="1">
      <alignment vertical="center"/>
      <protection/>
    </xf>
    <xf numFmtId="0" fontId="2" fillId="0" borderId="11" xfId="53" applyFont="1" applyBorder="1" applyAlignment="1">
      <alignment horizontal="center" vertical="center"/>
      <protection/>
    </xf>
    <xf numFmtId="0" fontId="2" fillId="0" borderId="27" xfId="53" applyFont="1" applyBorder="1" applyAlignment="1">
      <alignment horizontal="center" vertical="center" wrapText="1"/>
      <protection/>
    </xf>
    <xf numFmtId="0" fontId="17" fillId="0" borderId="0" xfId="0" applyFont="1" applyFill="1" applyAlignment="1">
      <alignment/>
    </xf>
    <xf numFmtId="0" fontId="17" fillId="0" borderId="0" xfId="0" applyFont="1" applyFill="1" applyAlignment="1">
      <alignment horizontal="center" vertical="center"/>
    </xf>
    <xf numFmtId="49" fontId="11" fillId="0" borderId="24" xfId="0" applyNumberFormat="1" applyFont="1" applyFill="1" applyBorder="1" applyAlignment="1">
      <alignment horizontal="center" vertical="center" wrapText="1"/>
    </xf>
    <xf numFmtId="49" fontId="15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vertical="center"/>
    </xf>
    <xf numFmtId="49" fontId="11" fillId="0" borderId="24" xfId="0" applyNumberFormat="1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/>
    </xf>
    <xf numFmtId="165" fontId="11" fillId="0" borderId="24" xfId="0" applyNumberFormat="1" applyFont="1" applyFill="1" applyBorder="1" applyAlignment="1">
      <alignment horizontal="left" vertical="top" wrapText="1"/>
    </xf>
    <xf numFmtId="0" fontId="18" fillId="0" borderId="0" xfId="0" applyFont="1" applyFill="1" applyAlignment="1">
      <alignment horizontal="left"/>
    </xf>
    <xf numFmtId="2" fontId="9" fillId="0" borderId="24" xfId="0" applyNumberFormat="1" applyFont="1" applyFill="1" applyBorder="1" applyAlignment="1">
      <alignment horizontal="left" vertical="top" wrapText="1"/>
    </xf>
    <xf numFmtId="49" fontId="9" fillId="0" borderId="24" xfId="0" applyNumberFormat="1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left"/>
    </xf>
    <xf numFmtId="11" fontId="9" fillId="0" borderId="24" xfId="0" applyNumberFormat="1" applyFont="1" applyFill="1" applyBorder="1" applyAlignment="1">
      <alignment horizontal="left" vertical="top" wrapText="1"/>
    </xf>
    <xf numFmtId="165" fontId="9" fillId="0" borderId="24" xfId="0" applyNumberFormat="1" applyFont="1" applyFill="1" applyBorder="1" applyAlignment="1">
      <alignment horizontal="left" vertical="top" wrapText="1"/>
    </xf>
    <xf numFmtId="49" fontId="9" fillId="0" borderId="10" xfId="53" applyNumberFormat="1" applyFont="1" applyFill="1" applyBorder="1" applyAlignment="1">
      <alignment horizontal="center" vertical="center" wrapText="1"/>
      <protection/>
    </xf>
    <xf numFmtId="0" fontId="19" fillId="0" borderId="0" xfId="0" applyFont="1" applyFill="1" applyAlignment="1">
      <alignment horizontal="left"/>
    </xf>
    <xf numFmtId="0" fontId="7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left" wrapText="1"/>
    </xf>
    <xf numFmtId="0" fontId="9" fillId="0" borderId="24" xfId="0" applyFont="1" applyFill="1" applyBorder="1" applyAlignment="1">
      <alignment horizontal="center" vertical="center" wrapText="1"/>
    </xf>
    <xf numFmtId="0" fontId="19" fillId="0" borderId="0" xfId="0" applyFont="1" applyFill="1" applyAlignment="1">
      <alignment/>
    </xf>
    <xf numFmtId="0" fontId="7" fillId="0" borderId="24" xfId="0" applyFont="1" applyFill="1" applyBorder="1" applyAlignment="1">
      <alignment horizontal="center" vertical="center" wrapText="1"/>
    </xf>
    <xf numFmtId="49" fontId="7" fillId="0" borderId="24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9" fillId="0" borderId="24" xfId="0" applyFont="1" applyFill="1" applyBorder="1" applyAlignment="1">
      <alignment horizontal="left" vertical="top" wrapText="1"/>
    </xf>
    <xf numFmtId="0" fontId="15" fillId="0" borderId="24" xfId="0" applyFont="1" applyFill="1" applyBorder="1" applyAlignment="1">
      <alignment horizontal="center" vertical="center" wrapText="1"/>
    </xf>
    <xf numFmtId="49" fontId="15" fillId="0" borderId="24" xfId="0" applyNumberFormat="1" applyFont="1" applyFill="1" applyBorder="1" applyAlignment="1">
      <alignment horizontal="center" vertical="center" wrapText="1"/>
    </xf>
    <xf numFmtId="0" fontId="9" fillId="0" borderId="28" xfId="0" applyFont="1" applyFill="1" applyBorder="1" applyAlignment="1">
      <alignment horizontal="left" vertical="center" wrapText="1"/>
    </xf>
    <xf numFmtId="49" fontId="7" fillId="0" borderId="29" xfId="0" applyNumberFormat="1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49" fontId="9" fillId="0" borderId="29" xfId="0" applyNumberFormat="1" applyFont="1" applyFill="1" applyBorder="1" applyAlignment="1">
      <alignment horizontal="center" vertical="center"/>
    </xf>
    <xf numFmtId="49" fontId="9" fillId="0" borderId="24" xfId="0" applyNumberFormat="1" applyFont="1" applyFill="1" applyBorder="1" applyAlignment="1">
      <alignment horizontal="left" vertical="center" wrapText="1"/>
    </xf>
    <xf numFmtId="0" fontId="15" fillId="0" borderId="24" xfId="0" applyFont="1" applyFill="1" applyBorder="1" applyAlignment="1">
      <alignment vertical="center" wrapText="1"/>
    </xf>
    <xf numFmtId="49" fontId="11" fillId="0" borderId="29" xfId="0" applyNumberFormat="1" applyFont="1" applyFill="1" applyBorder="1" applyAlignment="1">
      <alignment horizontal="center" vertical="center"/>
    </xf>
    <xf numFmtId="49" fontId="7" fillId="0" borderId="24" xfId="0" applyNumberFormat="1" applyFont="1" applyFill="1" applyBorder="1" applyAlignment="1">
      <alignment horizontal="center" vertical="center"/>
    </xf>
    <xf numFmtId="0" fontId="18" fillId="0" borderId="24" xfId="0" applyFont="1" applyFill="1" applyBorder="1" applyAlignment="1">
      <alignment horizontal="center" vertical="center"/>
    </xf>
    <xf numFmtId="49" fontId="15" fillId="0" borderId="29" xfId="0" applyNumberFormat="1" applyFont="1" applyFill="1" applyBorder="1" applyAlignment="1">
      <alignment horizontal="center" vertical="center"/>
    </xf>
    <xf numFmtId="0" fontId="7" fillId="0" borderId="24" xfId="0" applyFont="1" applyFill="1" applyBorder="1" applyAlignment="1">
      <alignment vertical="center" wrapText="1"/>
    </xf>
    <xf numFmtId="0" fontId="15" fillId="0" borderId="24" xfId="0" applyFont="1" applyFill="1" applyBorder="1" applyAlignment="1">
      <alignment vertical="center"/>
    </xf>
    <xf numFmtId="0" fontId="7" fillId="0" borderId="24" xfId="0" applyFont="1" applyFill="1" applyBorder="1" applyAlignment="1">
      <alignment vertical="center"/>
    </xf>
    <xf numFmtId="0" fontId="17" fillId="0" borderId="24" xfId="0" applyFont="1" applyFill="1" applyBorder="1" applyAlignment="1">
      <alignment vertical="center"/>
    </xf>
    <xf numFmtId="0" fontId="18" fillId="0" borderId="24" xfId="0" applyFont="1" applyFill="1" applyBorder="1" applyAlignment="1">
      <alignment vertical="center"/>
    </xf>
    <xf numFmtId="49" fontId="15" fillId="0" borderId="24" xfId="0" applyNumberFormat="1" applyFont="1" applyFill="1" applyBorder="1" applyAlignment="1">
      <alignment horizontal="center" vertical="center"/>
    </xf>
    <xf numFmtId="0" fontId="7" fillId="0" borderId="29" xfId="0" applyFont="1" applyFill="1" applyBorder="1" applyAlignment="1">
      <alignment vertical="center" wrapText="1"/>
    </xf>
    <xf numFmtId="0" fontId="19" fillId="0" borderId="0" xfId="0" applyFont="1" applyFill="1" applyAlignment="1">
      <alignment/>
    </xf>
    <xf numFmtId="0" fontId="18" fillId="0" borderId="0" xfId="0" applyFont="1" applyFill="1" applyAlignment="1">
      <alignment/>
    </xf>
    <xf numFmtId="0" fontId="11" fillId="0" borderId="24" xfId="0" applyFont="1" applyFill="1" applyBorder="1" applyAlignment="1">
      <alignment horizontal="center" vertical="center" wrapText="1"/>
    </xf>
    <xf numFmtId="49" fontId="11" fillId="0" borderId="10" xfId="53" applyNumberFormat="1" applyFont="1" applyFill="1" applyBorder="1" applyAlignment="1">
      <alignment horizontal="center" vertical="center" wrapText="1"/>
      <protection/>
    </xf>
    <xf numFmtId="0" fontId="17" fillId="0" borderId="0" xfId="0" applyFont="1" applyFill="1" applyAlignment="1">
      <alignment horizontal="left"/>
    </xf>
    <xf numFmtId="0" fontId="18" fillId="0" borderId="0" xfId="0" applyFont="1" applyFill="1" applyAlignment="1">
      <alignment horizontal="left"/>
    </xf>
    <xf numFmtId="0" fontId="17" fillId="0" borderId="0" xfId="0" applyFont="1" applyFill="1" applyAlignment="1">
      <alignment vertical="center"/>
    </xf>
    <xf numFmtId="49" fontId="11" fillId="0" borderId="10" xfId="0" applyNumberFormat="1" applyFont="1" applyFill="1" applyBorder="1" applyAlignment="1">
      <alignment horizontal="center" vertical="center" wrapText="1"/>
    </xf>
    <xf numFmtId="49" fontId="9" fillId="0" borderId="10" xfId="0" applyNumberFormat="1" applyFont="1" applyFill="1" applyBorder="1" applyAlignment="1">
      <alignment horizontal="center" vertical="center" wrapText="1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4" fillId="0" borderId="15" xfId="53" applyFont="1" applyBorder="1" applyAlignment="1">
      <alignment horizontal="left" vertical="center"/>
      <protection/>
    </xf>
    <xf numFmtId="49" fontId="4" fillId="0" borderId="14" xfId="53" applyNumberFormat="1" applyFont="1" applyBorder="1" applyAlignment="1">
      <alignment horizontal="center" vertical="center"/>
      <protection/>
    </xf>
    <xf numFmtId="49" fontId="4" fillId="0" borderId="13" xfId="53" applyNumberFormat="1" applyFont="1" applyBorder="1" applyAlignment="1">
      <alignment horizontal="center" vertical="center"/>
      <protection/>
    </xf>
    <xf numFmtId="0" fontId="4" fillId="0" borderId="30" xfId="53" applyFont="1" applyBorder="1" applyAlignment="1">
      <alignment vertical="center"/>
      <protection/>
    </xf>
    <xf numFmtId="0" fontId="4" fillId="0" borderId="30" xfId="53" applyFont="1" applyBorder="1" applyAlignment="1">
      <alignment vertical="center" wrapText="1"/>
      <protection/>
    </xf>
    <xf numFmtId="0" fontId="4" fillId="0" borderId="13" xfId="53" applyFont="1" applyBorder="1" applyAlignment="1">
      <alignment vertical="center"/>
      <protection/>
    </xf>
    <xf numFmtId="0" fontId="4" fillId="0" borderId="30" xfId="53" applyFont="1" applyBorder="1" applyAlignment="1">
      <alignment horizontal="left" vertical="center"/>
      <protection/>
    </xf>
    <xf numFmtId="49" fontId="9" fillId="0" borderId="13" xfId="53" applyNumberFormat="1" applyFont="1" applyBorder="1" applyAlignment="1">
      <alignment horizontal="center" vertical="center"/>
      <protection/>
    </xf>
    <xf numFmtId="49" fontId="4" fillId="0" borderId="30" xfId="53" applyNumberFormat="1" applyFont="1" applyBorder="1" applyAlignment="1">
      <alignment horizontal="center" vertical="center"/>
      <protection/>
    </xf>
    <xf numFmtId="49" fontId="11" fillId="0" borderId="13" xfId="53" applyNumberFormat="1" applyFont="1" applyBorder="1" applyAlignment="1">
      <alignment horizontal="center" vertical="center"/>
      <protection/>
    </xf>
    <xf numFmtId="49" fontId="4" fillId="0" borderId="21" xfId="53" applyNumberFormat="1" applyFont="1" applyBorder="1" applyAlignment="1">
      <alignment horizontal="center" vertical="center"/>
      <protection/>
    </xf>
    <xf numFmtId="0" fontId="4" fillId="0" borderId="30" xfId="53" applyFont="1" applyBorder="1" applyAlignment="1">
      <alignment horizontal="left" vertical="center" wrapText="1"/>
      <protection/>
    </xf>
    <xf numFmtId="0" fontId="5" fillId="0" borderId="17" xfId="53" applyFont="1" applyBorder="1" applyAlignment="1">
      <alignment horizontal="left" vertical="center"/>
      <protection/>
    </xf>
    <xf numFmtId="49" fontId="5" fillId="0" borderId="16" xfId="53" applyNumberFormat="1" applyFont="1" applyBorder="1" applyAlignment="1">
      <alignment horizontal="center" vertical="center"/>
      <protection/>
    </xf>
    <xf numFmtId="49" fontId="5" fillId="0" borderId="31" xfId="53" applyNumberFormat="1" applyFont="1" applyBorder="1" applyAlignment="1">
      <alignment horizontal="center" vertical="center"/>
      <protection/>
    </xf>
    <xf numFmtId="0" fontId="5" fillId="0" borderId="17" xfId="53" applyFont="1" applyBorder="1" applyAlignment="1">
      <alignment vertical="center" wrapText="1"/>
      <protection/>
    </xf>
    <xf numFmtId="0" fontId="5" fillId="0" borderId="17" xfId="53" applyFont="1" applyBorder="1" applyAlignment="1">
      <alignment vertical="center"/>
      <protection/>
    </xf>
    <xf numFmtId="49" fontId="4" fillId="0" borderId="31" xfId="53" applyNumberFormat="1" applyFont="1" applyBorder="1" applyAlignment="1">
      <alignment horizontal="center" vertical="center"/>
      <protection/>
    </xf>
    <xf numFmtId="0" fontId="9" fillId="0" borderId="24" xfId="0" applyFont="1" applyFill="1" applyBorder="1" applyAlignment="1">
      <alignment vertical="center" wrapText="1"/>
    </xf>
    <xf numFmtId="49" fontId="2" fillId="0" borderId="24" xfId="0" applyNumberFormat="1" applyFont="1" applyFill="1" applyBorder="1" applyAlignment="1">
      <alignment horizontal="left" vertical="center" wrapText="1"/>
    </xf>
    <xf numFmtId="49" fontId="3" fillId="0" borderId="10" xfId="53" applyNumberFormat="1" applyFont="1" applyFill="1" applyBorder="1" applyAlignment="1">
      <alignment horizontal="center" vertical="center" wrapText="1"/>
      <protection/>
    </xf>
    <xf numFmtId="49" fontId="2" fillId="0" borderId="24" xfId="0" applyNumberFormat="1" applyFont="1" applyFill="1" applyBorder="1" applyAlignment="1">
      <alignment horizontal="center" vertical="center" wrapText="1"/>
    </xf>
    <xf numFmtId="49" fontId="2" fillId="0" borderId="10" xfId="0" applyNumberFormat="1" applyFont="1" applyFill="1" applyBorder="1" applyAlignment="1">
      <alignment horizontal="center" vertical="center" wrapText="1"/>
    </xf>
    <xf numFmtId="0" fontId="21" fillId="0" borderId="0" xfId="0" applyFont="1" applyFill="1" applyAlignment="1">
      <alignment horizontal="left"/>
    </xf>
    <xf numFmtId="49" fontId="3" fillId="0" borderId="24" xfId="0" applyNumberFormat="1" applyFont="1" applyFill="1" applyBorder="1" applyAlignment="1">
      <alignment horizontal="center" vertical="center" wrapText="1"/>
    </xf>
    <xf numFmtId="0" fontId="2" fillId="0" borderId="24" xfId="0" applyFont="1" applyFill="1" applyBorder="1" applyAlignment="1">
      <alignment horizontal="left" vertical="top" wrapText="1"/>
    </xf>
    <xf numFmtId="49" fontId="2" fillId="0" borderId="29" xfId="0" applyNumberFormat="1" applyFont="1" applyFill="1" applyBorder="1" applyAlignment="1">
      <alignment horizontal="center" vertical="center"/>
    </xf>
    <xf numFmtId="0" fontId="3" fillId="0" borderId="24" xfId="0" applyFont="1" applyFill="1" applyBorder="1" applyAlignment="1">
      <alignment vertical="center" wrapText="1"/>
    </xf>
    <xf numFmtId="49" fontId="3" fillId="0" borderId="24" xfId="0" applyNumberFormat="1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1" fillId="0" borderId="0" xfId="0" applyFont="1" applyFill="1" applyAlignment="1">
      <alignment/>
    </xf>
    <xf numFmtId="0" fontId="2" fillId="0" borderId="15" xfId="53" applyFont="1" applyFill="1" applyBorder="1" applyAlignment="1">
      <alignment vertical="center"/>
      <protection/>
    </xf>
    <xf numFmtId="0" fontId="0" fillId="0" borderId="0" xfId="0" applyFont="1" applyFill="1" applyAlignment="1">
      <alignment horizontal="left"/>
    </xf>
    <xf numFmtId="0" fontId="0" fillId="0" borderId="0" xfId="0" applyFont="1" applyFill="1" applyAlignment="1">
      <alignment/>
    </xf>
    <xf numFmtId="0" fontId="46" fillId="0" borderId="0" xfId="0" applyFont="1" applyFill="1" applyAlignment="1">
      <alignment/>
    </xf>
    <xf numFmtId="0" fontId="18" fillId="0" borderId="0" xfId="0" applyFont="1" applyFill="1" applyAlignment="1">
      <alignment vertical="center"/>
    </xf>
    <xf numFmtId="0" fontId="21" fillId="0" borderId="0" xfId="0" applyFont="1" applyFill="1" applyAlignment="1">
      <alignment horizontal="left"/>
    </xf>
    <xf numFmtId="49" fontId="3" fillId="0" borderId="10" xfId="53" applyNumberFormat="1" applyFont="1" applyFill="1" applyBorder="1" applyAlignment="1">
      <alignment horizontal="left" vertical="center" wrapText="1"/>
      <protection/>
    </xf>
    <xf numFmtId="0" fontId="2" fillId="0" borderId="24" xfId="0" applyFont="1" applyFill="1" applyBorder="1" applyAlignment="1">
      <alignment horizontal="left" wrapText="1"/>
    </xf>
    <xf numFmtId="11" fontId="11" fillId="0" borderId="24" xfId="0" applyNumberFormat="1" applyFont="1" applyFill="1" applyBorder="1" applyAlignment="1">
      <alignment horizontal="left" vertical="top" wrapText="1"/>
    </xf>
    <xf numFmtId="0" fontId="3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47" fillId="0" borderId="0" xfId="0" applyFont="1" applyFill="1" applyAlignment="1">
      <alignment wrapText="1"/>
    </xf>
    <xf numFmtId="0" fontId="10" fillId="0" borderId="0" xfId="53" applyFont="1" applyAlignment="1">
      <alignment horizontal="center" wrapText="1"/>
      <protection/>
    </xf>
    <xf numFmtId="0" fontId="9" fillId="0" borderId="0" xfId="0" applyFont="1" applyFill="1" applyAlignment="1">
      <alignment/>
    </xf>
    <xf numFmtId="0" fontId="9" fillId="0" borderId="0" xfId="0" applyFont="1" applyFill="1" applyAlignment="1">
      <alignment vertical="center"/>
    </xf>
    <xf numFmtId="0" fontId="7" fillId="0" borderId="0" xfId="53" applyFont="1" applyFill="1" applyAlignment="1">
      <alignment horizontal="center" vertical="center"/>
      <protection/>
    </xf>
    <xf numFmtId="49" fontId="7" fillId="0" borderId="0" xfId="53" applyNumberFormat="1" applyFont="1" applyFill="1" applyAlignment="1">
      <alignment vertical="center"/>
      <protection/>
    </xf>
    <xf numFmtId="49" fontId="15" fillId="0" borderId="32" xfId="53" applyNumberFormat="1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center" vertical="center"/>
      <protection/>
    </xf>
    <xf numFmtId="0" fontId="9" fillId="0" borderId="24" xfId="53" applyFont="1" applyFill="1" applyBorder="1" applyAlignment="1">
      <alignment horizontal="justify" vertical="center"/>
      <protection/>
    </xf>
    <xf numFmtId="0" fontId="9" fillId="0" borderId="24" xfId="53" applyFont="1" applyFill="1" applyBorder="1" applyAlignment="1">
      <alignment horizontal="justify" vertical="center" wrapText="1"/>
      <protection/>
    </xf>
    <xf numFmtId="0" fontId="9" fillId="0" borderId="10" xfId="53" applyFont="1" applyFill="1" applyBorder="1" applyAlignment="1">
      <alignment vertical="center" wrapText="1"/>
      <protection/>
    </xf>
    <xf numFmtId="0" fontId="9" fillId="0" borderId="24" xfId="53" applyNumberFormat="1" applyFont="1" applyFill="1" applyBorder="1" applyAlignment="1">
      <alignment horizontal="justify" vertical="center" wrapText="1"/>
      <protection/>
    </xf>
    <xf numFmtId="0" fontId="9" fillId="0" borderId="0" xfId="53" applyFont="1" applyAlignment="1">
      <alignment horizontal="right"/>
      <protection/>
    </xf>
    <xf numFmtId="0" fontId="4" fillId="0" borderId="0" xfId="53" applyFont="1" applyAlignment="1">
      <alignment horizontal="right"/>
      <protection/>
    </xf>
    <xf numFmtId="0" fontId="4" fillId="0" borderId="0" xfId="53" applyFont="1">
      <alignment/>
      <protection/>
    </xf>
    <xf numFmtId="0" fontId="4" fillId="0" borderId="33" xfId="53" applyFont="1" applyBorder="1">
      <alignment/>
      <protection/>
    </xf>
    <xf numFmtId="0" fontId="4" fillId="0" borderId="34" xfId="53" applyFont="1" applyBorder="1" applyAlignment="1">
      <alignment horizontal="center" wrapText="1"/>
      <protection/>
    </xf>
    <xf numFmtId="0" fontId="4" fillId="0" borderId="35" xfId="53" applyFont="1" applyBorder="1" applyAlignment="1">
      <alignment horizontal="center" wrapText="1"/>
      <protection/>
    </xf>
    <xf numFmtId="0" fontId="7" fillId="0" borderId="36" xfId="53" applyFont="1" applyFill="1" applyBorder="1" applyAlignment="1">
      <alignment horizontal="center" vertical="center"/>
      <protection/>
    </xf>
    <xf numFmtId="0" fontId="9" fillId="0" borderId="26" xfId="53" applyFont="1" applyFill="1" applyBorder="1" applyAlignment="1">
      <alignment wrapText="1"/>
      <protection/>
    </xf>
    <xf numFmtId="0" fontId="9" fillId="0" borderId="15" xfId="0" applyFont="1" applyFill="1" applyBorder="1" applyAlignment="1">
      <alignment vertical="center" wrapText="1"/>
    </xf>
    <xf numFmtId="4" fontId="11" fillId="0" borderId="14" xfId="0" applyNumberFormat="1" applyFont="1" applyFill="1" applyBorder="1" applyAlignment="1">
      <alignment horizontal="center" vertical="center"/>
    </xf>
    <xf numFmtId="4" fontId="9" fillId="0" borderId="14" xfId="0" applyNumberFormat="1" applyFont="1" applyFill="1" applyBorder="1" applyAlignment="1">
      <alignment horizontal="center" vertical="center"/>
    </xf>
    <xf numFmtId="49" fontId="12" fillId="0" borderId="17" xfId="53" applyNumberFormat="1" applyFont="1" applyFill="1" applyBorder="1" applyAlignment="1">
      <alignment vertical="center"/>
      <protection/>
    </xf>
    <xf numFmtId="49" fontId="9" fillId="0" borderId="30" xfId="53" applyNumberFormat="1" applyFont="1" applyFill="1" applyBorder="1" applyAlignment="1">
      <alignment vertical="center"/>
      <protection/>
    </xf>
    <xf numFmtId="49" fontId="9" fillId="0" borderId="37" xfId="53" applyNumberFormat="1" applyFont="1" applyFill="1" applyBorder="1" applyAlignment="1">
      <alignment vertical="center"/>
      <protection/>
    </xf>
    <xf numFmtId="0" fontId="9" fillId="0" borderId="30" xfId="0" applyFont="1" applyFill="1" applyBorder="1" applyAlignment="1">
      <alignment vertical="center" wrapText="1"/>
    </xf>
    <xf numFmtId="4" fontId="9" fillId="0" borderId="13" xfId="0" applyNumberFormat="1" applyFont="1" applyFill="1" applyBorder="1" applyAlignment="1">
      <alignment horizontal="center" vertical="center"/>
    </xf>
    <xf numFmtId="0" fontId="9" fillId="24" borderId="17" xfId="0" applyFont="1" applyFill="1" applyBorder="1" applyAlignment="1">
      <alignment vertical="center" wrapText="1"/>
    </xf>
    <xf numFmtId="4" fontId="11" fillId="0" borderId="16" xfId="0" applyNumberFormat="1" applyFont="1" applyFill="1" applyBorder="1" applyAlignment="1">
      <alignment horizontal="center" vertical="center"/>
    </xf>
    <xf numFmtId="0" fontId="9" fillId="0" borderId="26" xfId="0" applyFont="1" applyFill="1" applyBorder="1" applyAlignment="1">
      <alignment vertical="center" wrapText="1"/>
    </xf>
    <xf numFmtId="4" fontId="9" fillId="0" borderId="25" xfId="0" applyNumberFormat="1" applyFont="1" applyFill="1" applyBorder="1" applyAlignment="1">
      <alignment horizontal="center" vertical="center"/>
    </xf>
    <xf numFmtId="0" fontId="9" fillId="0" borderId="17" xfId="0" applyFont="1" applyFill="1" applyBorder="1" applyAlignment="1">
      <alignment vertical="center" wrapText="1"/>
    </xf>
    <xf numFmtId="0" fontId="9" fillId="0" borderId="37" xfId="0" applyFont="1" applyFill="1" applyBorder="1" applyAlignment="1">
      <alignment vertical="center" wrapText="1"/>
    </xf>
    <xf numFmtId="4" fontId="9" fillId="0" borderId="36" xfId="0" applyNumberFormat="1" applyFont="1" applyFill="1" applyBorder="1" applyAlignment="1">
      <alignment horizontal="center" vertical="center"/>
    </xf>
    <xf numFmtId="49" fontId="9" fillId="0" borderId="30" xfId="53" applyNumberFormat="1" applyFont="1" applyFill="1" applyBorder="1" applyAlignment="1">
      <alignment vertical="center" wrapText="1"/>
      <protection/>
    </xf>
    <xf numFmtId="49" fontId="9" fillId="0" borderId="37" xfId="53" applyNumberFormat="1" applyFont="1" applyFill="1" applyBorder="1" applyAlignment="1">
      <alignment vertical="center" wrapText="1"/>
      <protection/>
    </xf>
    <xf numFmtId="49" fontId="11" fillId="0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/>
      <protection/>
    </xf>
    <xf numFmtId="49" fontId="11" fillId="4" borderId="17" xfId="53" applyNumberFormat="1" applyFont="1" applyFill="1" applyBorder="1" applyAlignment="1">
      <alignment vertical="center" wrapText="1"/>
      <protection/>
    </xf>
    <xf numFmtId="0" fontId="11" fillId="4" borderId="17" xfId="0" applyFont="1" applyFill="1" applyBorder="1" applyAlignment="1">
      <alignment vertical="center" wrapText="1"/>
    </xf>
    <xf numFmtId="43" fontId="17" fillId="0" borderId="0" xfId="0" applyNumberFormat="1" applyFont="1" applyFill="1" applyAlignment="1">
      <alignment/>
    </xf>
    <xf numFmtId="0" fontId="9" fillId="0" borderId="0" xfId="53" applyFont="1" applyFill="1" applyBorder="1" applyAlignment="1">
      <alignment vertical="center" wrapText="1"/>
      <protection/>
    </xf>
    <xf numFmtId="4" fontId="9" fillId="0" borderId="0" xfId="53" applyNumberFormat="1" applyFont="1" applyAlignment="1">
      <alignment horizontal="right" vertical="center"/>
      <protection/>
    </xf>
    <xf numFmtId="4" fontId="9" fillId="0" borderId="0" xfId="53" applyNumberFormat="1" applyFont="1" applyAlignment="1">
      <alignment vertical="center"/>
      <protection/>
    </xf>
    <xf numFmtId="4" fontId="13" fillId="0" borderId="0" xfId="53" applyNumberFormat="1" applyFont="1" applyAlignment="1">
      <alignment horizontal="center" vertical="center"/>
      <protection/>
    </xf>
    <xf numFmtId="4" fontId="5" fillId="0" borderId="16" xfId="65" applyNumberFormat="1" applyFont="1" applyBorder="1" applyAlignment="1">
      <alignment horizontal="center" vertical="center"/>
    </xf>
    <xf numFmtId="4" fontId="4" fillId="0" borderId="13" xfId="65" applyNumberFormat="1" applyFont="1" applyFill="1" applyBorder="1" applyAlignment="1">
      <alignment horizontal="center" vertical="center"/>
    </xf>
    <xf numFmtId="4" fontId="4" fillId="0" borderId="25" xfId="65" applyNumberFormat="1" applyFont="1" applyFill="1" applyBorder="1" applyAlignment="1">
      <alignment horizontal="center" vertical="center"/>
    </xf>
    <xf numFmtId="4" fontId="5" fillId="0" borderId="16" xfId="65" applyNumberFormat="1" applyFont="1" applyFill="1" applyBorder="1" applyAlignment="1">
      <alignment horizontal="center" vertical="center"/>
    </xf>
    <xf numFmtId="4" fontId="4" fillId="24" borderId="13" xfId="65" applyNumberFormat="1" applyFont="1" applyFill="1" applyBorder="1" applyAlignment="1">
      <alignment horizontal="center" vertical="center"/>
    </xf>
    <xf numFmtId="4" fontId="4" fillId="0" borderId="14" xfId="65" applyNumberFormat="1" applyFont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49" fontId="7" fillId="0" borderId="38" xfId="53" applyNumberFormat="1" applyFont="1" applyFill="1" applyBorder="1" applyAlignment="1">
      <alignment horizontal="center" vertical="center" wrapText="1"/>
      <protection/>
    </xf>
    <xf numFmtId="0" fontId="9" fillId="0" borderId="15" xfId="53" applyFont="1" applyFill="1" applyBorder="1" applyAlignment="1">
      <alignment vertical="center"/>
      <protection/>
    </xf>
    <xf numFmtId="49" fontId="11" fillId="0" borderId="29" xfId="0" applyNumberFormat="1" applyFont="1" applyFill="1" applyBorder="1" applyAlignment="1">
      <alignment horizontal="left" vertical="center" wrapText="1"/>
    </xf>
    <xf numFmtId="49" fontId="11" fillId="0" borderId="38" xfId="0" applyNumberFormat="1" applyFont="1" applyFill="1" applyBorder="1" applyAlignment="1">
      <alignment horizontal="center" vertical="center" wrapText="1"/>
    </xf>
    <xf numFmtId="49" fontId="15" fillId="0" borderId="38" xfId="53" applyNumberFormat="1" applyFont="1" applyFill="1" applyBorder="1" applyAlignment="1">
      <alignment horizontal="center" vertical="center" wrapText="1"/>
      <protection/>
    </xf>
    <xf numFmtId="0" fontId="20" fillId="0" borderId="0" xfId="0" applyFont="1" applyFill="1" applyAlignment="1">
      <alignment/>
    </xf>
    <xf numFmtId="0" fontId="9" fillId="0" borderId="10" xfId="0" applyFont="1" applyFill="1" applyBorder="1" applyAlignment="1">
      <alignment horizontal="center" vertical="center" wrapText="1"/>
    </xf>
    <xf numFmtId="0" fontId="4" fillId="0" borderId="39" xfId="53" applyFont="1" applyBorder="1" applyAlignment="1">
      <alignment horizontal="left" vertical="center"/>
      <protection/>
    </xf>
    <xf numFmtId="49" fontId="5" fillId="0" borderId="18" xfId="53" applyNumberFormat="1" applyFont="1" applyBorder="1" applyAlignment="1">
      <alignment horizontal="center" vertical="center"/>
      <protection/>
    </xf>
    <xf numFmtId="49" fontId="4" fillId="0" borderId="19" xfId="53" applyNumberFormat="1" applyFont="1" applyBorder="1" applyAlignment="1">
      <alignment horizontal="center" vertical="center"/>
      <protection/>
    </xf>
    <xf numFmtId="4" fontId="4" fillId="0" borderId="18" xfId="65" applyNumberFormat="1" applyFont="1" applyBorder="1" applyAlignment="1">
      <alignment horizontal="center" vertical="center"/>
    </xf>
    <xf numFmtId="4" fontId="9" fillId="0" borderId="0" xfId="53" applyNumberFormat="1" applyFont="1" applyFill="1" applyAlignment="1">
      <alignment vertical="center"/>
      <protection/>
    </xf>
    <xf numFmtId="0" fontId="2" fillId="0" borderId="24" xfId="53" applyFont="1" applyFill="1" applyBorder="1" applyAlignment="1">
      <alignment vertical="center"/>
      <protection/>
    </xf>
    <xf numFmtId="49" fontId="15" fillId="0" borderId="24" xfId="53" applyNumberFormat="1" applyFont="1" applyFill="1" applyBorder="1" applyAlignment="1">
      <alignment horizontal="center" vertical="center" wrapText="1"/>
      <protection/>
    </xf>
    <xf numFmtId="0" fontId="7" fillId="0" borderId="13" xfId="53" applyFont="1" applyFill="1" applyBorder="1" applyAlignment="1">
      <alignment horizontal="center" vertical="center"/>
      <protection/>
    </xf>
    <xf numFmtId="0" fontId="7" fillId="0" borderId="25" xfId="53" applyFont="1" applyFill="1" applyBorder="1" applyAlignment="1">
      <alignment horizontal="center" vertical="center"/>
      <protection/>
    </xf>
    <xf numFmtId="49" fontId="7" fillId="0" borderId="20" xfId="53" applyNumberFormat="1" applyFont="1" applyFill="1" applyBorder="1" applyAlignment="1">
      <alignment vertical="center" wrapText="1"/>
      <protection/>
    </xf>
    <xf numFmtId="176" fontId="7" fillId="0" borderId="20" xfId="53" applyNumberFormat="1" applyFont="1" applyFill="1" applyBorder="1" applyAlignment="1">
      <alignment vertical="center" wrapText="1"/>
      <protection/>
    </xf>
    <xf numFmtId="176" fontId="7" fillId="0" borderId="20" xfId="53" applyNumberFormat="1" applyFont="1" applyFill="1" applyBorder="1" applyAlignment="1">
      <alignment vertical="center"/>
      <protection/>
    </xf>
    <xf numFmtId="0" fontId="23" fillId="0" borderId="24" xfId="0" applyFont="1" applyFill="1" applyBorder="1" applyAlignment="1">
      <alignment vertical="center" wrapText="1"/>
    </xf>
    <xf numFmtId="49" fontId="22" fillId="0" borderId="10" xfId="0" applyNumberFormat="1" applyFont="1" applyFill="1" applyBorder="1" applyAlignment="1">
      <alignment horizontal="center" vertical="center" wrapText="1"/>
    </xf>
    <xf numFmtId="49" fontId="23" fillId="0" borderId="29" xfId="0" applyNumberFormat="1" applyFont="1" applyFill="1" applyBorder="1" applyAlignment="1">
      <alignment horizontal="center" vertical="center"/>
    </xf>
    <xf numFmtId="0" fontId="23" fillId="0" borderId="24" xfId="0" applyFont="1" applyFill="1" applyBorder="1" applyAlignment="1">
      <alignment vertical="center"/>
    </xf>
    <xf numFmtId="4" fontId="9" fillId="0" borderId="0" xfId="53" applyNumberFormat="1" applyFont="1" applyFill="1" applyAlignment="1">
      <alignment horizontal="right" vertical="center"/>
      <protection/>
    </xf>
    <xf numFmtId="49" fontId="23" fillId="0" borderId="10" xfId="53" applyNumberFormat="1" applyFont="1" applyFill="1" applyBorder="1" applyAlignment="1">
      <alignment horizontal="center" vertical="center" wrapText="1"/>
      <protection/>
    </xf>
    <xf numFmtId="49" fontId="22" fillId="0" borderId="24" xfId="0" applyNumberFormat="1" applyFont="1" applyFill="1" applyBorder="1" applyAlignment="1">
      <alignment horizontal="center" vertical="center" wrapText="1"/>
    </xf>
    <xf numFmtId="0" fontId="9" fillId="0" borderId="30" xfId="53" applyFont="1" applyFill="1" applyBorder="1" applyAlignment="1">
      <alignment vertical="center" wrapText="1"/>
      <protection/>
    </xf>
    <xf numFmtId="0" fontId="9" fillId="0" borderId="40" xfId="53" applyFont="1" applyFill="1" applyBorder="1" applyAlignment="1">
      <alignment vertical="center"/>
      <protection/>
    </xf>
    <xf numFmtId="0" fontId="9" fillId="0" borderId="41" xfId="53" applyFont="1" applyFill="1" applyBorder="1" applyAlignment="1">
      <alignment vertical="center"/>
      <protection/>
    </xf>
    <xf numFmtId="0" fontId="9" fillId="0" borderId="30" xfId="53" applyFont="1" applyFill="1" applyBorder="1" applyAlignment="1">
      <alignment vertical="center"/>
      <protection/>
    </xf>
    <xf numFmtId="0" fontId="9" fillId="0" borderId="26" xfId="53" applyFont="1" applyFill="1" applyBorder="1" applyAlignment="1">
      <alignment horizontal="left" vertical="center"/>
      <protection/>
    </xf>
    <xf numFmtId="0" fontId="9" fillId="0" borderId="26" xfId="53" applyFont="1" applyFill="1" applyBorder="1" applyAlignment="1">
      <alignment vertical="center"/>
      <protection/>
    </xf>
    <xf numFmtId="0" fontId="9" fillId="0" borderId="30" xfId="53" applyFont="1" applyFill="1" applyBorder="1" applyAlignment="1">
      <alignment horizontal="left" vertical="center"/>
      <protection/>
    </xf>
    <xf numFmtId="182" fontId="17" fillId="0" borderId="0" xfId="0" applyNumberFormat="1" applyFont="1" applyFill="1" applyAlignment="1">
      <alignment/>
    </xf>
    <xf numFmtId="43" fontId="15" fillId="0" borderId="24" xfId="63" applyNumberFormat="1" applyFont="1" applyFill="1" applyBorder="1" applyAlignment="1">
      <alignment vertical="center" wrapText="1"/>
    </xf>
    <xf numFmtId="43" fontId="9" fillId="0" borderId="24" xfId="63" applyNumberFormat="1" applyFont="1" applyFill="1" applyBorder="1" applyAlignment="1">
      <alignment vertical="center" wrapText="1"/>
    </xf>
    <xf numFmtId="43" fontId="7" fillId="0" borderId="24" xfId="63" applyNumberFormat="1" applyFont="1" applyFill="1" applyBorder="1" applyAlignment="1">
      <alignment vertical="center"/>
    </xf>
    <xf numFmtId="43" fontId="15" fillId="0" borderId="24" xfId="63" applyNumberFormat="1" applyFont="1" applyFill="1" applyBorder="1" applyAlignment="1">
      <alignment vertical="center"/>
    </xf>
    <xf numFmtId="4" fontId="9" fillId="0" borderId="0" xfId="0" applyNumberFormat="1" applyFont="1" applyFill="1" applyAlignment="1">
      <alignment/>
    </xf>
    <xf numFmtId="4" fontId="7" fillId="0" borderId="0" xfId="53" applyNumberFormat="1" applyFont="1" applyFill="1">
      <alignment/>
      <protection/>
    </xf>
    <xf numFmtId="4" fontId="15" fillId="0" borderId="0" xfId="53" applyNumberFormat="1" applyFont="1" applyFill="1">
      <alignment/>
      <protection/>
    </xf>
    <xf numFmtId="4" fontId="17" fillId="0" borderId="0" xfId="0" applyNumberFormat="1" applyFont="1" applyFill="1" applyAlignment="1">
      <alignment/>
    </xf>
    <xf numFmtId="4" fontId="47" fillId="0" borderId="0" xfId="0" applyNumberFormat="1" applyFont="1" applyFill="1" applyAlignment="1">
      <alignment wrapText="1"/>
    </xf>
    <xf numFmtId="4" fontId="17" fillId="0" borderId="0" xfId="0" applyNumberFormat="1" applyFont="1" applyFill="1" applyAlignment="1">
      <alignment vertical="center"/>
    </xf>
    <xf numFmtId="4" fontId="17" fillId="0" borderId="0" xfId="0" applyNumberFormat="1" applyFont="1" applyFill="1" applyAlignment="1">
      <alignment horizontal="center" vertical="center"/>
    </xf>
    <xf numFmtId="4" fontId="0" fillId="0" borderId="0" xfId="0" applyNumberFormat="1" applyFont="1" applyFill="1" applyAlignment="1">
      <alignment horizontal="left"/>
    </xf>
    <xf numFmtId="4" fontId="17" fillId="0" borderId="0" xfId="0" applyNumberFormat="1" applyFont="1" applyFill="1" applyAlignment="1">
      <alignment horizontal="left"/>
    </xf>
    <xf numFmtId="4" fontId="0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vertical="center"/>
    </xf>
    <xf numFmtId="4" fontId="21" fillId="0" borderId="0" xfId="0" applyNumberFormat="1" applyFont="1" applyFill="1" applyAlignment="1">
      <alignment horizontal="left"/>
    </xf>
    <xf numFmtId="4" fontId="21" fillId="0" borderId="0" xfId="0" applyNumberFormat="1" applyFont="1" applyFill="1" applyAlignment="1">
      <alignment/>
    </xf>
    <xf numFmtId="4" fontId="17" fillId="0" borderId="0" xfId="0" applyNumberFormat="1" applyFont="1" applyFill="1" applyAlignment="1">
      <alignment horizontal="left"/>
    </xf>
    <xf numFmtId="4" fontId="18" fillId="0" borderId="0" xfId="0" applyNumberFormat="1" applyFont="1" applyFill="1" applyAlignment="1">
      <alignment horizontal="center" vertical="center"/>
    </xf>
    <xf numFmtId="4" fontId="18" fillId="0" borderId="0" xfId="0" applyNumberFormat="1" applyFont="1" applyFill="1" applyAlignment="1">
      <alignment horizontal="left" vertical="center"/>
    </xf>
    <xf numFmtId="4" fontId="0" fillId="0" borderId="0" xfId="0" applyNumberFormat="1" applyFont="1" applyFill="1" applyAlignment="1">
      <alignment/>
    </xf>
    <xf numFmtId="4" fontId="18" fillId="25" borderId="0" xfId="0" applyNumberFormat="1" applyFont="1" applyFill="1" applyAlignment="1">
      <alignment/>
    </xf>
    <xf numFmtId="43" fontId="43" fillId="0" borderId="0" xfId="0" applyNumberFormat="1" applyFont="1" applyFill="1" applyAlignment="1">
      <alignment/>
    </xf>
    <xf numFmtId="0" fontId="48" fillId="0" borderId="0" xfId="0" applyFont="1" applyFill="1" applyAlignment="1">
      <alignment/>
    </xf>
    <xf numFmtId="49" fontId="9" fillId="0" borderId="18" xfId="53" applyNumberFormat="1" applyFont="1" applyFill="1" applyBorder="1" applyAlignment="1">
      <alignment vertical="center" wrapText="1"/>
      <protection/>
    </xf>
    <xf numFmtId="49" fontId="9" fillId="0" borderId="26" xfId="53" applyNumberFormat="1" applyFont="1" applyFill="1" applyBorder="1" applyAlignment="1">
      <alignment vertical="center" wrapText="1"/>
      <protection/>
    </xf>
    <xf numFmtId="176" fontId="9" fillId="0" borderId="15" xfId="53" applyNumberFormat="1" applyFont="1" applyFill="1" applyBorder="1" applyAlignment="1">
      <alignment vertical="center" wrapText="1"/>
      <protection/>
    </xf>
    <xf numFmtId="0" fontId="7" fillId="0" borderId="0" xfId="0" applyFont="1" applyFill="1" applyBorder="1" applyAlignment="1">
      <alignment horizontal="center" vertical="center" wrapText="1"/>
    </xf>
    <xf numFmtId="49" fontId="7" fillId="0" borderId="0" xfId="53" applyNumberFormat="1" applyFont="1" applyFill="1" applyBorder="1" applyAlignment="1">
      <alignment horizontal="center" vertical="center" wrapText="1"/>
      <protection/>
    </xf>
    <xf numFmtId="49" fontId="9" fillId="0" borderId="0" xfId="0" applyNumberFormat="1" applyFont="1" applyFill="1" applyBorder="1" applyAlignment="1">
      <alignment horizontal="center" vertical="center" wrapText="1"/>
    </xf>
    <xf numFmtId="0" fontId="17" fillId="0" borderId="0" xfId="0" applyFont="1" applyFill="1" applyBorder="1" applyAlignment="1">
      <alignment/>
    </xf>
    <xf numFmtId="43" fontId="9" fillId="0" borderId="0" xfId="53" applyNumberFormat="1" applyFont="1" applyAlignment="1">
      <alignment vertical="center"/>
      <protection/>
    </xf>
    <xf numFmtId="0" fontId="7" fillId="0" borderId="13" xfId="53" applyFont="1" applyFill="1" applyBorder="1" applyAlignment="1">
      <alignment horizontal="center" vertical="center" wrapText="1"/>
      <protection/>
    </xf>
    <xf numFmtId="176" fontId="9" fillId="0" borderId="37" xfId="53" applyNumberFormat="1" applyFont="1" applyFill="1" applyBorder="1" applyAlignment="1">
      <alignment vertical="center" wrapText="1"/>
      <protection/>
    </xf>
    <xf numFmtId="0" fontId="17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/>
    </xf>
    <xf numFmtId="4" fontId="17" fillId="24" borderId="0" xfId="0" applyNumberFormat="1" applyFont="1" applyFill="1" applyAlignment="1">
      <alignment/>
    </xf>
    <xf numFmtId="43" fontId="17" fillId="24" borderId="0" xfId="0" applyNumberFormat="1" applyFont="1" applyFill="1" applyAlignment="1">
      <alignment/>
    </xf>
    <xf numFmtId="4" fontId="49" fillId="0" borderId="0" xfId="0" applyNumberFormat="1" applyFont="1" applyFill="1" applyAlignment="1">
      <alignment horizontal="right" vertical="center"/>
    </xf>
    <xf numFmtId="4" fontId="0" fillId="0" borderId="0" xfId="0" applyNumberFormat="1" applyFill="1" applyAlignment="1">
      <alignment horizontal="right" vertical="center"/>
    </xf>
    <xf numFmtId="4" fontId="7" fillId="0" borderId="0" xfId="53" applyNumberFormat="1" applyFont="1" applyFill="1" applyAlignment="1">
      <alignment horizontal="center" vertical="center"/>
      <protection/>
    </xf>
    <xf numFmtId="4" fontId="45" fillId="0" borderId="18" xfId="53" applyNumberFormat="1" applyFont="1" applyFill="1" applyBorder="1" applyAlignment="1">
      <alignment horizontal="center" vertical="center"/>
      <protection/>
    </xf>
    <xf numFmtId="4" fontId="15" fillId="0" borderId="14" xfId="53" applyNumberFormat="1" applyFont="1" applyFill="1" applyBorder="1" applyAlignment="1">
      <alignment horizontal="center" vertical="center"/>
      <protection/>
    </xf>
    <xf numFmtId="4" fontId="6" fillId="0" borderId="14" xfId="53" applyNumberFormat="1" applyFont="1" applyFill="1" applyBorder="1" applyAlignment="1">
      <alignment horizontal="center" vertical="center"/>
      <protection/>
    </xf>
    <xf numFmtId="4" fontId="7" fillId="0" borderId="14" xfId="53" applyNumberFormat="1" applyFont="1" applyFill="1" applyBorder="1" applyAlignment="1">
      <alignment horizontal="center" vertical="center"/>
      <protection/>
    </xf>
    <xf numFmtId="4" fontId="15" fillId="0" borderId="25" xfId="53" applyNumberFormat="1" applyFont="1" applyFill="1" applyBorder="1" applyAlignment="1">
      <alignment horizontal="center" vertical="center"/>
      <protection/>
    </xf>
    <xf numFmtId="4" fontId="7" fillId="0" borderId="25" xfId="53" applyNumberFormat="1" applyFont="1" applyFill="1" applyBorder="1" applyAlignment="1">
      <alignment horizontal="center" vertical="center"/>
      <protection/>
    </xf>
    <xf numFmtId="4" fontId="7" fillId="0" borderId="36" xfId="53" applyNumberFormat="1" applyFont="1" applyFill="1" applyBorder="1" applyAlignment="1">
      <alignment horizontal="center" vertical="center"/>
      <protection/>
    </xf>
    <xf numFmtId="4" fontId="15" fillId="0" borderId="22" xfId="53" applyNumberFormat="1" applyFont="1" applyFill="1" applyBorder="1" applyAlignment="1">
      <alignment horizontal="center" vertical="center"/>
      <protection/>
    </xf>
    <xf numFmtId="4" fontId="7" fillId="0" borderId="0" xfId="53" applyNumberFormat="1" applyFont="1" applyFill="1" applyAlignment="1">
      <alignment vertical="center"/>
      <protection/>
    </xf>
    <xf numFmtId="4" fontId="9" fillId="0" borderId="0" xfId="53" applyNumberFormat="1" applyFont="1" applyFill="1">
      <alignment/>
      <protection/>
    </xf>
    <xf numFmtId="4" fontId="9" fillId="0" borderId="0" xfId="53" applyNumberFormat="1" applyFont="1" applyFill="1" applyAlignment="1">
      <alignment horizontal="center" vertical="center"/>
      <protection/>
    </xf>
    <xf numFmtId="4" fontId="11" fillId="0" borderId="11" xfId="53" applyNumberFormat="1" applyFont="1" applyFill="1" applyBorder="1" applyAlignment="1">
      <alignment horizontal="center" vertical="center"/>
      <protection/>
    </xf>
    <xf numFmtId="4" fontId="11" fillId="0" borderId="12" xfId="53" applyNumberFormat="1" applyFont="1" applyFill="1" applyBorder="1" applyAlignment="1">
      <alignment horizontal="center" vertical="top"/>
      <protection/>
    </xf>
    <xf numFmtId="4" fontId="12" fillId="0" borderId="16" xfId="53" applyNumberFormat="1" applyFont="1" applyFill="1" applyBorder="1" applyAlignment="1">
      <alignment horizontal="center" vertical="center"/>
      <protection/>
    </xf>
    <xf numFmtId="4" fontId="11" fillId="4" borderId="16" xfId="53" applyNumberFormat="1" applyFont="1" applyFill="1" applyBorder="1" applyAlignment="1">
      <alignment horizontal="center" vertical="center"/>
      <protection/>
    </xf>
    <xf numFmtId="4" fontId="9" fillId="0" borderId="13" xfId="53" applyNumberFormat="1" applyFont="1" applyFill="1" applyBorder="1" applyAlignment="1">
      <alignment horizontal="center" vertical="center"/>
      <protection/>
    </xf>
    <xf numFmtId="4" fontId="9" fillId="0" borderId="14" xfId="53" applyNumberFormat="1" applyFont="1" applyFill="1" applyBorder="1" applyAlignment="1">
      <alignment horizontal="center" vertical="center"/>
      <protection/>
    </xf>
    <xf numFmtId="4" fontId="9" fillId="0" borderId="36" xfId="53" applyNumberFormat="1" applyFont="1" applyFill="1" applyBorder="1" applyAlignment="1">
      <alignment horizontal="center" vertical="center"/>
      <protection/>
    </xf>
    <xf numFmtId="4" fontId="11" fillId="0" borderId="16" xfId="53" applyNumberFormat="1" applyFont="1" applyFill="1" applyBorder="1" applyAlignment="1">
      <alignment horizontal="center" vertical="center"/>
      <protection/>
    </xf>
    <xf numFmtId="4" fontId="9" fillId="0" borderId="18" xfId="53" applyNumberFormat="1" applyFont="1" applyFill="1" applyBorder="1" applyAlignment="1">
      <alignment horizontal="center" vertical="center"/>
      <protection/>
    </xf>
    <xf numFmtId="4" fontId="9" fillId="0" borderId="25" xfId="53" applyNumberFormat="1" applyFont="1" applyFill="1" applyBorder="1" applyAlignment="1">
      <alignment horizontal="center" vertical="center"/>
      <protection/>
    </xf>
    <xf numFmtId="4" fontId="11" fillId="0" borderId="14" xfId="53" applyNumberFormat="1" applyFont="1" applyFill="1" applyBorder="1" applyAlignment="1">
      <alignment horizontal="center" vertical="center"/>
      <protection/>
    </xf>
    <xf numFmtId="4" fontId="50" fillId="0" borderId="0" xfId="53" applyNumberFormat="1" applyFont="1" applyAlignment="1">
      <alignment vertical="center"/>
      <protection/>
    </xf>
    <xf numFmtId="43" fontId="17" fillId="0" borderId="0" xfId="0" applyNumberFormat="1" applyFont="1" applyFill="1" applyAlignment="1">
      <alignment horizontal="left"/>
    </xf>
    <xf numFmtId="0" fontId="9" fillId="24" borderId="28" xfId="0" applyFont="1" applyFill="1" applyBorder="1" applyAlignment="1">
      <alignment horizontal="left" vertical="center" wrapText="1"/>
    </xf>
    <xf numFmtId="165" fontId="9" fillId="0" borderId="20" xfId="0" applyNumberFormat="1" applyFont="1" applyFill="1" applyBorder="1" applyAlignment="1">
      <alignment horizontal="left" vertical="top" wrapText="1"/>
    </xf>
    <xf numFmtId="0" fontId="9" fillId="24" borderId="14" xfId="53" applyFont="1" applyFill="1" applyBorder="1" applyAlignment="1">
      <alignment horizontal="center" vertical="center"/>
      <protection/>
    </xf>
    <xf numFmtId="49" fontId="9" fillId="24" borderId="17" xfId="53" applyNumberFormat="1" applyFont="1" applyFill="1" applyBorder="1" applyAlignment="1">
      <alignment vertical="center"/>
      <protection/>
    </xf>
    <xf numFmtId="4" fontId="9" fillId="24" borderId="16" xfId="53" applyNumberFormat="1" applyFont="1" applyFill="1" applyBorder="1" applyAlignment="1">
      <alignment horizontal="center" vertical="center"/>
      <protection/>
    </xf>
    <xf numFmtId="4" fontId="50" fillId="0" borderId="0" xfId="53" applyNumberFormat="1" applyFont="1" applyFill="1" applyAlignment="1">
      <alignment vertical="center"/>
      <protection/>
    </xf>
    <xf numFmtId="4" fontId="47" fillId="0" borderId="14" xfId="53" applyNumberFormat="1" applyFont="1" applyFill="1" applyBorder="1" applyAlignment="1">
      <alignment horizontal="center" vertical="center"/>
      <protection/>
    </xf>
    <xf numFmtId="0" fontId="15" fillId="0" borderId="36" xfId="53" applyFont="1" applyFill="1" applyBorder="1" applyAlignment="1">
      <alignment horizontal="center" vertical="center"/>
      <protection/>
    </xf>
    <xf numFmtId="49" fontId="4" fillId="0" borderId="24" xfId="0" applyNumberFormat="1" applyFont="1" applyFill="1" applyBorder="1" applyAlignment="1">
      <alignment horizontal="left" vertical="center" wrapText="1"/>
    </xf>
    <xf numFmtId="49" fontId="7" fillId="0" borderId="38" xfId="0" applyNumberFormat="1" applyFont="1" applyFill="1" applyBorder="1" applyAlignment="1">
      <alignment horizontal="center" vertical="center"/>
    </xf>
    <xf numFmtId="49" fontId="15" fillId="0" borderId="11" xfId="53" applyNumberFormat="1" applyFont="1" applyFill="1" applyBorder="1" applyAlignment="1">
      <alignment horizontal="center" vertical="center"/>
      <protection/>
    </xf>
    <xf numFmtId="0" fontId="9" fillId="24" borderId="0" xfId="53" applyFont="1" applyFill="1" applyAlignment="1">
      <alignment vertical="center"/>
      <protection/>
    </xf>
    <xf numFmtId="0" fontId="17" fillId="24" borderId="0" xfId="0" applyFont="1" applyFill="1" applyAlignment="1">
      <alignment vertical="center"/>
    </xf>
    <xf numFmtId="43" fontId="18" fillId="24" borderId="0" xfId="0" applyNumberFormat="1" applyFont="1" applyFill="1" applyAlignment="1">
      <alignment/>
    </xf>
    <xf numFmtId="0" fontId="18" fillId="24" borderId="0" xfId="0" applyFont="1" applyFill="1" applyAlignment="1">
      <alignment horizontal="center" vertical="center"/>
    </xf>
    <xf numFmtId="0" fontId="17" fillId="24" borderId="0" xfId="0" applyFont="1" applyFill="1" applyAlignment="1">
      <alignment horizontal="left"/>
    </xf>
    <xf numFmtId="0" fontId="17" fillId="24" borderId="0" xfId="0" applyFont="1" applyFill="1" applyAlignment="1">
      <alignment vertical="center"/>
    </xf>
    <xf numFmtId="0" fontId="18" fillId="24" borderId="0" xfId="0" applyFont="1" applyFill="1" applyAlignment="1">
      <alignment horizontal="left" vertical="center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horizontal="left"/>
    </xf>
    <xf numFmtId="0" fontId="18" fillId="24" borderId="0" xfId="0" applyFont="1" applyFill="1" applyAlignment="1">
      <alignment vertical="center"/>
    </xf>
    <xf numFmtId="0" fontId="19" fillId="24" borderId="0" xfId="0" applyFont="1" applyFill="1" applyAlignment="1">
      <alignment horizontal="left"/>
    </xf>
    <xf numFmtId="0" fontId="19" fillId="24" borderId="0" xfId="0" applyFont="1" applyFill="1" applyAlignment="1">
      <alignment/>
    </xf>
    <xf numFmtId="0" fontId="20" fillId="24" borderId="0" xfId="0" applyFont="1" applyFill="1" applyAlignment="1">
      <alignment/>
    </xf>
    <xf numFmtId="43" fontId="20" fillId="24" borderId="0" xfId="0" applyNumberFormat="1" applyFont="1" applyFill="1" applyAlignment="1">
      <alignment horizontal="center"/>
    </xf>
    <xf numFmtId="43" fontId="18" fillId="24" borderId="0" xfId="0" applyNumberFormat="1" applyFont="1" applyFill="1" applyAlignment="1">
      <alignment/>
    </xf>
    <xf numFmtId="0" fontId="17" fillId="24" borderId="0" xfId="0" applyFont="1" applyFill="1" applyBorder="1" applyAlignment="1">
      <alignment/>
    </xf>
    <xf numFmtId="10" fontId="17" fillId="0" borderId="0" xfId="0" applyNumberFormat="1" applyFont="1" applyFill="1" applyAlignment="1">
      <alignment horizontal="left"/>
    </xf>
    <xf numFmtId="6" fontId="17" fillId="0" borderId="0" xfId="0" applyNumberFormat="1" applyFont="1" applyFill="1" applyAlignment="1">
      <alignment/>
    </xf>
    <xf numFmtId="43" fontId="9" fillId="0" borderId="24" xfId="63" applyNumberFormat="1" applyFont="1" applyFill="1" applyBorder="1" applyAlignment="1">
      <alignment horizontal="center" vertical="center" wrapText="1"/>
    </xf>
    <xf numFmtId="43" fontId="7" fillId="0" borderId="0" xfId="63" applyNumberFormat="1" applyFont="1" applyFill="1" applyAlignment="1">
      <alignment horizontal="center" vertical="center"/>
    </xf>
    <xf numFmtId="43" fontId="11" fillId="0" borderId="24" xfId="63" applyNumberFormat="1" applyFont="1" applyFill="1" applyBorder="1" applyAlignment="1">
      <alignment horizontal="center" vertical="center" wrapText="1"/>
    </xf>
    <xf numFmtId="43" fontId="7" fillId="0" borderId="24" xfId="63" applyNumberFormat="1" applyFont="1" applyFill="1" applyBorder="1" applyAlignment="1">
      <alignment horizontal="center" vertical="center"/>
    </xf>
    <xf numFmtId="43" fontId="7" fillId="0" borderId="24" xfId="63" applyNumberFormat="1" applyFont="1" applyFill="1" applyBorder="1" applyAlignment="1">
      <alignment horizontal="center" vertical="center" wrapText="1"/>
    </xf>
    <xf numFmtId="43" fontId="15" fillId="0" borderId="24" xfId="63" applyNumberFormat="1" applyFont="1" applyFill="1" applyBorder="1" applyAlignment="1">
      <alignment horizontal="center" vertical="center" wrapText="1"/>
    </xf>
    <xf numFmtId="43" fontId="48" fillId="0" borderId="0" xfId="63" applyNumberFormat="1" applyFont="1" applyFill="1" applyAlignment="1">
      <alignment horizontal="center" vertical="center"/>
    </xf>
    <xf numFmtId="43" fontId="17" fillId="0" borderId="0" xfId="63" applyNumberFormat="1" applyFont="1" applyFill="1" applyAlignment="1">
      <alignment horizontal="center" vertical="center"/>
    </xf>
    <xf numFmtId="43" fontId="9" fillId="0" borderId="0" xfId="63" applyNumberFormat="1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left"/>
    </xf>
    <xf numFmtId="0" fontId="17" fillId="0" borderId="0" xfId="0" applyFont="1" applyFill="1" applyAlignment="1">
      <alignment horizontal="left" vertical="center"/>
    </xf>
    <xf numFmtId="0" fontId="51" fillId="0" borderId="0" xfId="0" applyFont="1" applyFill="1" applyAlignment="1">
      <alignment/>
    </xf>
    <xf numFmtId="43" fontId="7" fillId="0" borderId="0" xfId="63" applyNumberFormat="1" applyFont="1" applyFill="1" applyAlignment="1">
      <alignment horizontal="right" vertical="center"/>
    </xf>
    <xf numFmtId="43" fontId="9" fillId="0" borderId="0" xfId="53" applyNumberFormat="1" applyFont="1" applyFill="1" applyAlignment="1">
      <alignment horizontal="right" vertical="center"/>
      <protection/>
    </xf>
    <xf numFmtId="43" fontId="7" fillId="0" borderId="0" xfId="63" applyNumberFormat="1" applyFont="1" applyFill="1" applyAlignment="1">
      <alignment vertical="center"/>
    </xf>
    <xf numFmtId="43" fontId="11" fillId="0" borderId="24" xfId="63" applyNumberFormat="1" applyFont="1" applyFill="1" applyBorder="1" applyAlignment="1">
      <alignment vertical="center" wrapText="1"/>
    </xf>
    <xf numFmtId="43" fontId="2" fillId="0" borderId="24" xfId="63" applyNumberFormat="1" applyFont="1" applyFill="1" applyBorder="1" applyAlignment="1">
      <alignment vertical="center" wrapText="1"/>
    </xf>
    <xf numFmtId="43" fontId="3" fillId="0" borderId="24" xfId="63" applyNumberFormat="1" applyFont="1" applyFill="1" applyBorder="1" applyAlignment="1">
      <alignment vertical="center" wrapText="1"/>
    </xf>
    <xf numFmtId="43" fontId="7" fillId="0" borderId="24" xfId="63" applyNumberFormat="1" applyFont="1" applyFill="1" applyBorder="1" applyAlignment="1">
      <alignment vertical="center" wrapText="1"/>
    </xf>
    <xf numFmtId="43" fontId="2" fillId="0" borderId="24" xfId="63" applyNumberFormat="1" applyFont="1" applyFill="1" applyBorder="1" applyAlignment="1">
      <alignment vertical="center"/>
    </xf>
    <xf numFmtId="43" fontId="3" fillId="0" borderId="24" xfId="63" applyNumberFormat="1" applyFont="1" applyFill="1" applyBorder="1" applyAlignment="1">
      <alignment vertical="center"/>
    </xf>
    <xf numFmtId="43" fontId="23" fillId="0" borderId="24" xfId="63" applyNumberFormat="1" applyFont="1" applyFill="1" applyBorder="1" applyAlignment="1">
      <alignment vertical="center"/>
    </xf>
    <xf numFmtId="43" fontId="17" fillId="0" borderId="0" xfId="63" applyNumberFormat="1" applyFont="1" applyFill="1" applyAlignment="1">
      <alignment vertical="center"/>
    </xf>
    <xf numFmtId="43" fontId="18" fillId="0" borderId="0" xfId="63" applyNumberFormat="1" applyFont="1" applyFill="1" applyAlignment="1">
      <alignment vertical="center"/>
    </xf>
    <xf numFmtId="43" fontId="48" fillId="0" borderId="0" xfId="63" applyNumberFormat="1" applyFont="1" applyFill="1" applyAlignment="1">
      <alignment vertical="center"/>
    </xf>
    <xf numFmtId="0" fontId="48" fillId="0" borderId="0" xfId="0" applyFont="1" applyFill="1" applyAlignment="1">
      <alignment horizontal="center" vertical="center"/>
    </xf>
    <xf numFmtId="4" fontId="2" fillId="0" borderId="42" xfId="53" applyNumberFormat="1" applyFont="1" applyBorder="1" applyAlignment="1">
      <alignment horizontal="center"/>
      <protection/>
    </xf>
    <xf numFmtId="4" fontId="52" fillId="0" borderId="14" xfId="53" applyNumberFormat="1" applyFont="1" applyFill="1" applyBorder="1" applyAlignment="1">
      <alignment horizontal="center" vertical="center"/>
      <protection/>
    </xf>
    <xf numFmtId="49" fontId="47" fillId="0" borderId="20" xfId="53" applyNumberFormat="1" applyFont="1" applyFill="1" applyBorder="1" applyAlignment="1">
      <alignment vertical="center" wrapText="1"/>
      <protection/>
    </xf>
    <xf numFmtId="43" fontId="19" fillId="0" borderId="0" xfId="63" applyNumberFormat="1" applyFont="1" applyFill="1" applyAlignment="1">
      <alignment vertical="center"/>
    </xf>
    <xf numFmtId="4" fontId="50" fillId="0" borderId="0" xfId="53" applyNumberFormat="1" applyFont="1" applyFill="1">
      <alignment/>
      <protection/>
    </xf>
    <xf numFmtId="43" fontId="48" fillId="0" borderId="0" xfId="0" applyNumberFormat="1" applyFont="1" applyFill="1" applyAlignment="1">
      <alignment/>
    </xf>
    <xf numFmtId="0" fontId="7" fillId="0" borderId="24" xfId="0" applyFont="1" applyFill="1" applyBorder="1" applyAlignment="1">
      <alignment horizontal="left" vertical="center" wrapText="1"/>
    </xf>
    <xf numFmtId="165" fontId="9" fillId="0" borderId="24" xfId="0" applyNumberFormat="1" applyFont="1" applyFill="1" applyBorder="1" applyAlignment="1">
      <alignment horizontal="left" vertical="center" wrapText="1"/>
    </xf>
    <xf numFmtId="0" fontId="19" fillId="0" borderId="24" xfId="0" applyFont="1" applyFill="1" applyBorder="1" applyAlignment="1">
      <alignment/>
    </xf>
    <xf numFmtId="43" fontId="20" fillId="0" borderId="0" xfId="0" applyNumberFormat="1" applyFont="1" applyFill="1" applyAlignment="1">
      <alignment/>
    </xf>
    <xf numFmtId="43" fontId="19" fillId="0" borderId="0" xfId="0" applyNumberFormat="1" applyFont="1" applyFill="1" applyAlignment="1">
      <alignment/>
    </xf>
    <xf numFmtId="172" fontId="10" fillId="0" borderId="16" xfId="53" applyNumberFormat="1" applyFont="1" applyFill="1" applyBorder="1" applyAlignment="1">
      <alignment horizontal="center" vertical="center"/>
      <protection/>
    </xf>
    <xf numFmtId="172" fontId="21" fillId="0" borderId="0" xfId="0" applyNumberFormat="1" applyFont="1" applyFill="1" applyAlignment="1">
      <alignment horizontal="left"/>
    </xf>
    <xf numFmtId="0" fontId="4" fillId="0" borderId="40" xfId="53" applyFont="1" applyBorder="1" applyAlignment="1">
      <alignment horizontal="center" vertical="center" wrapText="1"/>
      <protection/>
    </xf>
    <xf numFmtId="3" fontId="4" fillId="0" borderId="24" xfId="53" applyNumberFormat="1" applyFont="1" applyBorder="1" applyAlignment="1">
      <alignment horizontal="center" vertical="center"/>
      <protection/>
    </xf>
    <xf numFmtId="4" fontId="4" fillId="0" borderId="24" xfId="53" applyNumberFormat="1" applyFont="1" applyBorder="1" applyAlignment="1">
      <alignment horizontal="center" vertical="center" wrapText="1"/>
      <protection/>
    </xf>
    <xf numFmtId="3" fontId="4" fillId="0" borderId="24" xfId="53" applyNumberFormat="1" applyFont="1" applyFill="1" applyBorder="1" applyAlignment="1">
      <alignment horizontal="center" vertical="center" wrapText="1"/>
      <protection/>
    </xf>
    <xf numFmtId="4" fontId="4" fillId="0" borderId="43" xfId="53" applyNumberFormat="1" applyFont="1" applyBorder="1" applyAlignment="1">
      <alignment horizontal="center" vertical="center"/>
      <protection/>
    </xf>
    <xf numFmtId="0" fontId="2" fillId="0" borderId="24" xfId="0" applyFont="1" applyFill="1" applyBorder="1" applyAlignment="1">
      <alignment horizontal="left" vertical="center" wrapText="1"/>
    </xf>
    <xf numFmtId="186" fontId="17" fillId="0" borderId="0" xfId="0" applyNumberFormat="1" applyFont="1" applyFill="1" applyAlignment="1">
      <alignment horizontal="left"/>
    </xf>
    <xf numFmtId="186" fontId="18" fillId="0" borderId="0" xfId="0" applyNumberFormat="1" applyFont="1" applyFill="1" applyAlignment="1">
      <alignment horizontal="left" vertical="center"/>
    </xf>
    <xf numFmtId="49" fontId="11" fillId="0" borderId="10" xfId="0" applyNumberFormat="1" applyFont="1" applyFill="1" applyBorder="1" applyAlignment="1">
      <alignment horizontal="left" vertical="center" wrapText="1"/>
    </xf>
    <xf numFmtId="4" fontId="10" fillId="0" borderId="16" xfId="65" applyNumberFormat="1" applyFont="1" applyBorder="1" applyAlignment="1">
      <alignment horizontal="center" vertical="center"/>
    </xf>
    <xf numFmtId="43" fontId="53" fillId="0" borderId="0" xfId="63" applyNumberFormat="1" applyFont="1" applyFill="1" applyAlignment="1">
      <alignment vertical="center"/>
    </xf>
    <xf numFmtId="0" fontId="10" fillId="0" borderId="0" xfId="53" applyFont="1" applyFill="1" applyAlignment="1">
      <alignment horizontal="center" wrapText="1"/>
      <protection/>
    </xf>
    <xf numFmtId="49" fontId="11" fillId="0" borderId="32" xfId="53" applyNumberFormat="1" applyFont="1" applyFill="1" applyBorder="1" applyAlignment="1">
      <alignment horizontal="center" vertical="center"/>
      <protection/>
    </xf>
    <xf numFmtId="49" fontId="11" fillId="0" borderId="44" xfId="53" applyNumberFormat="1" applyFont="1" applyFill="1" applyBorder="1" applyAlignment="1">
      <alignment horizontal="center" vertical="center"/>
      <protection/>
    </xf>
    <xf numFmtId="0" fontId="7" fillId="0" borderId="36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4" fontId="50" fillId="0" borderId="0" xfId="53" applyNumberFormat="1" applyFont="1" applyFill="1" applyAlignment="1">
      <alignment horizontal="center"/>
      <protection/>
    </xf>
    <xf numFmtId="0" fontId="50" fillId="0" borderId="0" xfId="53" applyFont="1" applyFill="1" applyAlignment="1">
      <alignment horizontal="center"/>
      <protection/>
    </xf>
    <xf numFmtId="0" fontId="16" fillId="0" borderId="0" xfId="53" applyFont="1" applyAlignment="1">
      <alignment horizontal="center" vertical="center" wrapText="1"/>
      <protection/>
    </xf>
    <xf numFmtId="4" fontId="5" fillId="0" borderId="11" xfId="53" applyNumberFormat="1" applyFont="1" applyBorder="1" applyAlignment="1">
      <alignment horizontal="center" vertical="center" wrapText="1"/>
      <protection/>
    </xf>
    <xf numFmtId="4" fontId="5" fillId="0" borderId="12" xfId="53" applyNumberFormat="1" applyFont="1" applyBorder="1" applyAlignment="1">
      <alignment horizontal="center" vertical="center" wrapText="1"/>
      <protection/>
    </xf>
    <xf numFmtId="0" fontId="5" fillId="0" borderId="16" xfId="53" applyFont="1" applyBorder="1" applyAlignment="1">
      <alignment horizontal="center" vertical="center"/>
      <protection/>
    </xf>
    <xf numFmtId="0" fontId="5" fillId="0" borderId="17" xfId="53" applyFont="1" applyBorder="1" applyAlignment="1">
      <alignment horizontal="center" vertical="center"/>
      <protection/>
    </xf>
    <xf numFmtId="0" fontId="10" fillId="0" borderId="17" xfId="53" applyFont="1" applyBorder="1" applyAlignment="1">
      <alignment horizontal="center" vertical="center"/>
      <protection/>
    </xf>
    <xf numFmtId="0" fontId="10" fillId="0" borderId="31" xfId="53" applyFont="1" applyBorder="1" applyAlignment="1">
      <alignment horizontal="center" vertical="center"/>
      <protection/>
    </xf>
    <xf numFmtId="0" fontId="5" fillId="0" borderId="11" xfId="53" applyFont="1" applyBorder="1" applyAlignment="1">
      <alignment horizontal="center" vertical="center"/>
      <protection/>
    </xf>
    <xf numFmtId="0" fontId="5" fillId="0" borderId="12" xfId="53" applyFont="1" applyBorder="1" applyAlignment="1">
      <alignment horizontal="center" vertical="center"/>
      <protection/>
    </xf>
    <xf numFmtId="0" fontId="15" fillId="0" borderId="0" xfId="0" applyFont="1" applyFill="1" applyAlignment="1">
      <alignment horizontal="center" wrapText="1"/>
    </xf>
    <xf numFmtId="0" fontId="15" fillId="0" borderId="29" xfId="0" applyFont="1" applyFill="1" applyBorder="1" applyAlignment="1">
      <alignment horizontal="center" wrapText="1"/>
    </xf>
    <xf numFmtId="0" fontId="15" fillId="0" borderId="20" xfId="0" applyFont="1" applyFill="1" applyBorder="1" applyAlignment="1">
      <alignment horizontal="center" wrapText="1"/>
    </xf>
    <xf numFmtId="0" fontId="15" fillId="0" borderId="28" xfId="0" applyFont="1" applyFill="1" applyBorder="1" applyAlignment="1">
      <alignment horizontal="center" wrapText="1"/>
    </xf>
    <xf numFmtId="4" fontId="9" fillId="0" borderId="0" xfId="53" applyNumberFormat="1" applyFont="1" applyFill="1" applyAlignment="1">
      <alignment horizontal="right" vertical="center"/>
      <protection/>
    </xf>
    <xf numFmtId="43" fontId="9" fillId="0" borderId="0" xfId="53" applyNumberFormat="1" applyFont="1" applyAlignment="1">
      <alignment horizontal="center" vertical="center"/>
      <protection/>
    </xf>
    <xf numFmtId="0" fontId="6" fillId="0" borderId="0" xfId="0" applyFont="1" applyFill="1" applyAlignment="1">
      <alignment horizontal="center" wrapText="1"/>
    </xf>
    <xf numFmtId="0" fontId="11" fillId="0" borderId="29" xfId="0" applyFont="1" applyFill="1" applyBorder="1" applyAlignment="1">
      <alignment horizontal="left" wrapText="1"/>
    </xf>
    <xf numFmtId="0" fontId="11" fillId="0" borderId="20" xfId="0" applyFont="1" applyFill="1" applyBorder="1" applyAlignment="1">
      <alignment horizontal="left" wrapText="1"/>
    </xf>
    <xf numFmtId="0" fontId="11" fillId="0" borderId="28" xfId="0" applyFont="1" applyFill="1" applyBorder="1" applyAlignment="1">
      <alignment horizontal="left" wrapText="1"/>
    </xf>
    <xf numFmtId="43" fontId="54" fillId="0" borderId="0" xfId="0" applyNumberFormat="1" applyFont="1" applyFill="1" applyAlignment="1">
      <alignment horizontal="center" vertical="center"/>
    </xf>
    <xf numFmtId="0" fontId="54" fillId="0" borderId="0" xfId="0" applyFont="1" applyFill="1" applyAlignment="1">
      <alignment horizontal="center" vertical="center"/>
    </xf>
    <xf numFmtId="0" fontId="10" fillId="0" borderId="0" xfId="53" applyFont="1" applyAlignment="1">
      <alignment horizontal="center" wrapText="1"/>
      <protection/>
    </xf>
    <xf numFmtId="0" fontId="2" fillId="0" borderId="45" xfId="53" applyFont="1" applyBorder="1" applyAlignment="1">
      <alignment horizontal="center"/>
      <protection/>
    </xf>
    <xf numFmtId="0" fontId="2" fillId="0" borderId="23" xfId="53" applyFont="1" applyBorder="1" applyAlignment="1">
      <alignment horizontal="center"/>
      <protection/>
    </xf>
    <xf numFmtId="0" fontId="2" fillId="0" borderId="46" xfId="53" applyFont="1" applyBorder="1" applyAlignment="1">
      <alignment horizontal="center"/>
      <protection/>
    </xf>
  </cellXfs>
  <cellStyles count="53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E58"/>
  <sheetViews>
    <sheetView zoomScalePageLayoutView="0" workbookViewId="0" topLeftCell="B1">
      <selection activeCell="C5" sqref="C5"/>
    </sheetView>
  </sheetViews>
  <sheetFormatPr defaultColWidth="10.140625" defaultRowHeight="15"/>
  <cols>
    <col min="1" max="1" width="23.00390625" style="2" customWidth="1"/>
    <col min="2" max="2" width="100.140625" style="3" customWidth="1"/>
    <col min="3" max="3" width="17.00390625" style="214" customWidth="1"/>
    <col min="4" max="4" width="7.57421875" style="2" hidden="1" customWidth="1"/>
    <col min="5" max="5" width="6.57421875" style="2" hidden="1" customWidth="1"/>
    <col min="6" max="16384" width="10.140625" style="2" customWidth="1"/>
  </cols>
  <sheetData>
    <row r="1" ht="12.75">
      <c r="C1" s="226" t="s">
        <v>285</v>
      </c>
    </row>
    <row r="2" ht="12.75">
      <c r="C2" s="226" t="s">
        <v>284</v>
      </c>
    </row>
    <row r="3" ht="12.75">
      <c r="C3" s="192" t="s">
        <v>405</v>
      </c>
    </row>
    <row r="4" ht="12.75">
      <c r="C4" s="192" t="s">
        <v>225</v>
      </c>
    </row>
    <row r="5" ht="12.75">
      <c r="C5" s="226" t="s">
        <v>400</v>
      </c>
    </row>
    <row r="7" spans="1:3" ht="59.25" customHeight="1">
      <c r="A7" s="385" t="s">
        <v>136</v>
      </c>
      <c r="B7" s="385"/>
      <c r="C7" s="291"/>
    </row>
    <row r="8" spans="1:3" ht="13.5" thickBot="1">
      <c r="A8" s="4"/>
      <c r="B8" s="5"/>
      <c r="C8" s="292"/>
    </row>
    <row r="9" spans="1:3" ht="12.75">
      <c r="A9" s="6" t="s">
        <v>331</v>
      </c>
      <c r="B9" s="386" t="s">
        <v>332</v>
      </c>
      <c r="C9" s="293" t="s">
        <v>333</v>
      </c>
    </row>
    <row r="10" spans="1:3" ht="13.5" thickBot="1">
      <c r="A10" s="7" t="s">
        <v>334</v>
      </c>
      <c r="B10" s="387"/>
      <c r="C10" s="294" t="s">
        <v>335</v>
      </c>
    </row>
    <row r="11" spans="1:3" ht="16.5" thickBot="1">
      <c r="A11" s="8" t="s">
        <v>336</v>
      </c>
      <c r="B11" s="172" t="s">
        <v>337</v>
      </c>
      <c r="C11" s="295">
        <f>C12+C23+C26+C17+C35+C42+C49+C52+C40</f>
        <v>40919.3</v>
      </c>
    </row>
    <row r="12" spans="1:3" ht="16.5" customHeight="1" thickBot="1">
      <c r="A12" s="9" t="s">
        <v>338</v>
      </c>
      <c r="B12" s="187" t="s">
        <v>339</v>
      </c>
      <c r="C12" s="296">
        <f>C13</f>
        <v>7730.1</v>
      </c>
    </row>
    <row r="13" spans="1:3" ht="12.75">
      <c r="A13" s="11" t="s">
        <v>340</v>
      </c>
      <c r="B13" s="173" t="s">
        <v>341</v>
      </c>
      <c r="C13" s="297">
        <f>C14+C15+C16</f>
        <v>7730.1</v>
      </c>
    </row>
    <row r="14" spans="1:3" ht="42" customHeight="1">
      <c r="A14" s="11" t="s">
        <v>406</v>
      </c>
      <c r="B14" s="267" t="s">
        <v>90</v>
      </c>
      <c r="C14" s="298">
        <v>7620.1</v>
      </c>
    </row>
    <row r="15" spans="1:3" ht="54.75" customHeight="1">
      <c r="A15" s="11" t="s">
        <v>407</v>
      </c>
      <c r="B15" s="274" t="s">
        <v>89</v>
      </c>
      <c r="C15" s="299">
        <v>50</v>
      </c>
    </row>
    <row r="16" spans="1:3" ht="27.75" customHeight="1" thickBot="1">
      <c r="A16" s="11" t="s">
        <v>87</v>
      </c>
      <c r="B16" s="185" t="s">
        <v>88</v>
      </c>
      <c r="C16" s="299">
        <v>60</v>
      </c>
    </row>
    <row r="17" spans="1:4" ht="16.5" customHeight="1" thickBot="1">
      <c r="A17" s="9" t="s">
        <v>111</v>
      </c>
      <c r="B17" s="187" t="s">
        <v>112</v>
      </c>
      <c r="C17" s="296">
        <f>C18</f>
        <v>1140.1</v>
      </c>
      <c r="D17" s="365">
        <f>C17-D18</f>
        <v>-419.3000000000002</v>
      </c>
    </row>
    <row r="18" spans="1:4" ht="13.5" thickBot="1">
      <c r="A18" s="308" t="s">
        <v>427</v>
      </c>
      <c r="B18" s="309" t="s">
        <v>428</v>
      </c>
      <c r="C18" s="310">
        <f>C19+C20+C21+C22</f>
        <v>1140.1</v>
      </c>
      <c r="D18" s="2">
        <f>D19+D20+D21+D22</f>
        <v>1559.4</v>
      </c>
    </row>
    <row r="19" spans="1:4" ht="25.5">
      <c r="A19" s="12" t="s">
        <v>69</v>
      </c>
      <c r="B19" s="265" t="s">
        <v>65</v>
      </c>
      <c r="C19" s="301">
        <v>280.7</v>
      </c>
      <c r="D19" s="2">
        <v>400</v>
      </c>
    </row>
    <row r="20" spans="1:4" ht="39">
      <c r="A20" s="12" t="s">
        <v>70</v>
      </c>
      <c r="B20" s="267" t="s">
        <v>66</v>
      </c>
      <c r="C20" s="298">
        <v>200</v>
      </c>
      <c r="D20" s="2">
        <v>200</v>
      </c>
    </row>
    <row r="21" spans="1:4" ht="25.5">
      <c r="A21" s="12" t="s">
        <v>71</v>
      </c>
      <c r="B21" s="13" t="s">
        <v>67</v>
      </c>
      <c r="C21" s="298">
        <v>624.4</v>
      </c>
      <c r="D21" s="2">
        <v>924.4</v>
      </c>
    </row>
    <row r="22" spans="1:4" ht="30" customHeight="1" thickBot="1">
      <c r="A22" s="12" t="s">
        <v>72</v>
      </c>
      <c r="B22" s="266" t="s">
        <v>68</v>
      </c>
      <c r="C22" s="302">
        <v>35</v>
      </c>
      <c r="D22" s="2">
        <v>35</v>
      </c>
    </row>
    <row r="23" spans="1:3" ht="13.5" thickBot="1">
      <c r="A23" s="9" t="s">
        <v>342</v>
      </c>
      <c r="B23" s="187" t="s">
        <v>343</v>
      </c>
      <c r="C23" s="296">
        <f>C24</f>
        <v>17.3</v>
      </c>
    </row>
    <row r="24" spans="1:3" ht="12.75">
      <c r="A24" s="11" t="s">
        <v>344</v>
      </c>
      <c r="B24" s="173" t="s">
        <v>345</v>
      </c>
      <c r="C24" s="297">
        <v>17.3</v>
      </c>
    </row>
    <row r="25" spans="1:3" ht="13.5" thickBot="1">
      <c r="A25" s="11" t="s">
        <v>408</v>
      </c>
      <c r="B25" s="174" t="s">
        <v>345</v>
      </c>
      <c r="C25" s="299">
        <v>17.3</v>
      </c>
    </row>
    <row r="26" spans="1:3" ht="13.5" thickBot="1">
      <c r="A26" s="9" t="s">
        <v>410</v>
      </c>
      <c r="B26" s="189" t="s">
        <v>409</v>
      </c>
      <c r="C26" s="296">
        <f>C27+C29+C32</f>
        <v>10871.8</v>
      </c>
    </row>
    <row r="27" spans="1:3" ht="13.5" thickBot="1">
      <c r="A27" s="11" t="s">
        <v>411</v>
      </c>
      <c r="B27" s="177" t="s">
        <v>412</v>
      </c>
      <c r="C27" s="178">
        <f>C28</f>
        <v>638.9</v>
      </c>
    </row>
    <row r="28" spans="1:3" ht="26.25" thickBot="1">
      <c r="A28" s="11" t="s">
        <v>413</v>
      </c>
      <c r="B28" s="179" t="s">
        <v>422</v>
      </c>
      <c r="C28" s="180">
        <v>638.9</v>
      </c>
    </row>
    <row r="29" spans="1:3" ht="13.5" thickBot="1">
      <c r="A29" s="11" t="s">
        <v>414</v>
      </c>
      <c r="B29" s="181" t="s">
        <v>415</v>
      </c>
      <c r="C29" s="300">
        <f>C30+C31</f>
        <v>4882.9</v>
      </c>
    </row>
    <row r="30" spans="1:3" ht="12.75">
      <c r="A30" s="11" t="s">
        <v>416</v>
      </c>
      <c r="B30" s="175" t="s">
        <v>417</v>
      </c>
      <c r="C30" s="176">
        <v>550</v>
      </c>
    </row>
    <row r="31" spans="1:3" ht="12.75">
      <c r="A31" s="11" t="s">
        <v>418</v>
      </c>
      <c r="B31" s="169" t="s">
        <v>419</v>
      </c>
      <c r="C31" s="171">
        <v>4332.9</v>
      </c>
    </row>
    <row r="32" spans="1:3" ht="12.75">
      <c r="A32" s="11" t="s">
        <v>420</v>
      </c>
      <c r="B32" s="169" t="s">
        <v>421</v>
      </c>
      <c r="C32" s="170">
        <f>C33+C34</f>
        <v>5350</v>
      </c>
    </row>
    <row r="33" spans="1:3" ht="25.5">
      <c r="A33" s="11" t="s">
        <v>423</v>
      </c>
      <c r="B33" s="169" t="s">
        <v>424</v>
      </c>
      <c r="C33" s="171">
        <v>1150</v>
      </c>
    </row>
    <row r="34" spans="1:3" ht="26.25" thickBot="1">
      <c r="A34" s="11" t="s">
        <v>425</v>
      </c>
      <c r="B34" s="182" t="s">
        <v>426</v>
      </c>
      <c r="C34" s="183">
        <v>4200</v>
      </c>
    </row>
    <row r="35" spans="1:5" ht="34.5" customHeight="1" thickBot="1">
      <c r="A35" s="8" t="s">
        <v>346</v>
      </c>
      <c r="B35" s="188" t="s">
        <v>347</v>
      </c>
      <c r="C35" s="296">
        <f>C36+C37+C38+C39</f>
        <v>18525</v>
      </c>
      <c r="D35" s="2">
        <f>D36+D37+D38+D39</f>
        <v>18150</v>
      </c>
      <c r="E35" s="365">
        <f>C35-D35</f>
        <v>375</v>
      </c>
    </row>
    <row r="36" spans="1:4" ht="43.5" customHeight="1">
      <c r="A36" s="156" t="s">
        <v>205</v>
      </c>
      <c r="B36" s="160" t="s">
        <v>206</v>
      </c>
      <c r="C36" s="176">
        <v>3625</v>
      </c>
      <c r="D36" s="2">
        <v>3250</v>
      </c>
    </row>
    <row r="37" spans="1:4" ht="27.75" customHeight="1">
      <c r="A37" s="11" t="s">
        <v>207</v>
      </c>
      <c r="B37" s="158" t="s">
        <v>208</v>
      </c>
      <c r="C37" s="171">
        <v>200</v>
      </c>
      <c r="D37" s="2">
        <v>200</v>
      </c>
    </row>
    <row r="38" spans="1:4" ht="17.25" customHeight="1">
      <c r="A38" s="11" t="s">
        <v>209</v>
      </c>
      <c r="B38" s="157" t="s">
        <v>210</v>
      </c>
      <c r="C38" s="171">
        <v>13400</v>
      </c>
      <c r="D38" s="2">
        <v>13400</v>
      </c>
    </row>
    <row r="39" spans="1:4" ht="19.5" customHeight="1" thickBot="1">
      <c r="A39" s="11" t="s">
        <v>211</v>
      </c>
      <c r="B39" s="160" t="s">
        <v>212</v>
      </c>
      <c r="C39" s="183">
        <v>1300</v>
      </c>
      <c r="D39" s="2">
        <v>1300</v>
      </c>
    </row>
    <row r="40" spans="1:3" ht="17.25" customHeight="1" thickBot="1">
      <c r="A40" s="9" t="s">
        <v>91</v>
      </c>
      <c r="B40" s="188" t="s">
        <v>92</v>
      </c>
      <c r="C40" s="296">
        <f>C41</f>
        <v>0</v>
      </c>
    </row>
    <row r="41" spans="1:3" ht="19.5" customHeight="1" thickBot="1">
      <c r="A41" s="11" t="s">
        <v>213</v>
      </c>
      <c r="B41" s="158" t="s">
        <v>214</v>
      </c>
      <c r="C41" s="297">
        <v>0</v>
      </c>
    </row>
    <row r="42" spans="1:3" ht="17.25" customHeight="1" thickBot="1">
      <c r="A42" s="9" t="s">
        <v>348</v>
      </c>
      <c r="B42" s="187" t="s">
        <v>349</v>
      </c>
      <c r="C42" s="296">
        <f>C43+C44</f>
        <v>2570</v>
      </c>
    </row>
    <row r="43" spans="1:3" ht="39.75" customHeight="1">
      <c r="A43" s="11" t="s">
        <v>215</v>
      </c>
      <c r="B43" s="160" t="s">
        <v>216</v>
      </c>
      <c r="C43" s="297">
        <v>1400</v>
      </c>
    </row>
    <row r="44" spans="1:5" ht="25.5">
      <c r="A44" s="11" t="s">
        <v>350</v>
      </c>
      <c r="B44" s="168" t="s">
        <v>351</v>
      </c>
      <c r="C44" s="298">
        <f>C47+C48</f>
        <v>1170</v>
      </c>
      <c r="D44" s="2">
        <f>D47+D48</f>
        <v>800</v>
      </c>
      <c r="E44" s="365">
        <f>C44-D44</f>
        <v>370</v>
      </c>
    </row>
    <row r="45" spans="1:3" ht="12.75" hidden="1">
      <c r="A45" s="9" t="s">
        <v>352</v>
      </c>
      <c r="B45" s="10" t="s">
        <v>353</v>
      </c>
      <c r="C45" s="303">
        <f>C46</f>
        <v>0</v>
      </c>
    </row>
    <row r="46" spans="1:3" ht="30.75" customHeight="1" hidden="1">
      <c r="A46" s="11" t="s">
        <v>354</v>
      </c>
      <c r="B46" s="13" t="s">
        <v>355</v>
      </c>
      <c r="C46" s="298"/>
    </row>
    <row r="47" spans="1:4" ht="30.75" customHeight="1">
      <c r="A47" s="11" t="s">
        <v>217</v>
      </c>
      <c r="B47" s="158" t="s">
        <v>218</v>
      </c>
      <c r="C47" s="298">
        <v>1070</v>
      </c>
      <c r="D47" s="2">
        <v>700</v>
      </c>
    </row>
    <row r="48" spans="1:4" ht="30.75" customHeight="1" thickBot="1">
      <c r="A48" s="11" t="s">
        <v>219</v>
      </c>
      <c r="B48" s="157" t="s">
        <v>220</v>
      </c>
      <c r="C48" s="299">
        <v>100</v>
      </c>
      <c r="D48" s="2">
        <v>100</v>
      </c>
    </row>
    <row r="49" spans="1:3" ht="15" customHeight="1" thickBot="1">
      <c r="A49" s="9" t="s">
        <v>356</v>
      </c>
      <c r="B49" s="187" t="s">
        <v>357</v>
      </c>
      <c r="C49" s="296">
        <f>C50+C51</f>
        <v>65</v>
      </c>
    </row>
    <row r="50" spans="1:3" ht="30.75" customHeight="1">
      <c r="A50" s="11" t="s">
        <v>404</v>
      </c>
      <c r="B50" s="184" t="s">
        <v>403</v>
      </c>
      <c r="C50" s="297">
        <v>45</v>
      </c>
    </row>
    <row r="51" spans="1:3" ht="30" customHeight="1" thickBot="1">
      <c r="A51" s="11" t="s">
        <v>221</v>
      </c>
      <c r="B51" s="159" t="s">
        <v>222</v>
      </c>
      <c r="C51" s="299">
        <v>20</v>
      </c>
    </row>
    <row r="52" spans="1:3" ht="15" customHeight="1" thickBot="1">
      <c r="A52" s="9" t="s">
        <v>358</v>
      </c>
      <c r="B52" s="187" t="s">
        <v>359</v>
      </c>
      <c r="C52" s="296">
        <f>C53</f>
        <v>0</v>
      </c>
    </row>
    <row r="53" spans="1:3" ht="17.25" customHeight="1" thickBot="1">
      <c r="A53" s="11" t="s">
        <v>223</v>
      </c>
      <c r="B53" s="158" t="s">
        <v>224</v>
      </c>
      <c r="C53" s="302"/>
    </row>
    <row r="54" spans="1:3" ht="17.25" customHeight="1" thickBot="1">
      <c r="A54" s="9" t="s">
        <v>360</v>
      </c>
      <c r="B54" s="186" t="s">
        <v>361</v>
      </c>
      <c r="C54" s="295">
        <f>'Пр.3 ФП '!C10</f>
        <v>20614.52429</v>
      </c>
    </row>
    <row r="55" spans="1:3" ht="18" thickBot="1">
      <c r="A55" s="14"/>
      <c r="B55" s="15" t="s">
        <v>362</v>
      </c>
      <c r="C55" s="372">
        <f>C11+C54</f>
        <v>61533.824290000004</v>
      </c>
    </row>
    <row r="58" ht="12.75">
      <c r="C58" s="311"/>
    </row>
  </sheetData>
  <sheetProtection/>
  <mergeCells count="2">
    <mergeCell ref="A7:B7"/>
    <mergeCell ref="B9:B10"/>
  </mergeCells>
  <printOptions horizontalCentered="1"/>
  <pageMargins left="0.7874015748031497" right="0.3937007874015748" top="0.1968503937007874" bottom="0.3937007874015748" header="0.31496062992125984" footer="0.31496062992125984"/>
  <pageSetup fitToHeight="4" fitToWidth="1" horizontalDpi="600" verticalDpi="600" orientation="portrait" paperSize="9" scale="6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50"/>
    <pageSetUpPr fitToPage="1"/>
  </sheetPr>
  <dimension ref="A1:J64"/>
  <sheetViews>
    <sheetView zoomScale="83" zoomScaleNormal="83" zoomScalePageLayoutView="0" workbookViewId="0" topLeftCell="A1">
      <selection activeCell="C5" sqref="C5"/>
    </sheetView>
  </sheetViews>
  <sheetFormatPr defaultColWidth="97.8515625" defaultRowHeight="15"/>
  <cols>
    <col min="1" max="1" width="21.8515625" style="20" customWidth="1"/>
    <col min="2" max="2" width="97.8515625" style="36" customWidth="1"/>
    <col min="3" max="3" width="17.00390625" style="290" customWidth="1"/>
    <col min="4" max="4" width="14.8515625" style="242" hidden="1" customWidth="1"/>
    <col min="5" max="5" width="14.140625" style="20" hidden="1" customWidth="1"/>
    <col min="6" max="6" width="20.00390625" style="20" customWidth="1"/>
    <col min="7" max="239" width="10.00390625" style="20" customWidth="1"/>
    <col min="240" max="240" width="25.421875" style="20" customWidth="1"/>
    <col min="241" max="16384" width="97.8515625" style="20" customWidth="1"/>
  </cols>
  <sheetData>
    <row r="1" spans="2:4" s="151" customFormat="1" ht="15">
      <c r="B1" s="152"/>
      <c r="C1" s="279" t="s">
        <v>285</v>
      </c>
      <c r="D1" s="241"/>
    </row>
    <row r="2" spans="2:4" s="151" customFormat="1" ht="15">
      <c r="B2" s="152"/>
      <c r="C2" s="279" t="s">
        <v>284</v>
      </c>
      <c r="D2" s="241"/>
    </row>
    <row r="3" spans="2:4" s="151" customFormat="1" ht="12.75">
      <c r="B3" s="152"/>
      <c r="C3" s="192" t="s">
        <v>405</v>
      </c>
      <c r="D3" s="241"/>
    </row>
    <row r="4" spans="2:4" s="151" customFormat="1" ht="12.75">
      <c r="B4" s="152"/>
      <c r="C4" s="192" t="s">
        <v>225</v>
      </c>
      <c r="D4" s="241"/>
    </row>
    <row r="5" spans="2:4" s="151" customFormat="1" ht="15">
      <c r="B5" s="152"/>
      <c r="C5" s="279" t="s">
        <v>401</v>
      </c>
      <c r="D5" s="241"/>
    </row>
    <row r="6" spans="2:4" s="151" customFormat="1" ht="15">
      <c r="B6" s="152"/>
      <c r="C6" s="280"/>
      <c r="D6" s="241"/>
    </row>
    <row r="7" spans="1:3" ht="58.5" customHeight="1">
      <c r="A7" s="385" t="s">
        <v>137</v>
      </c>
      <c r="B7" s="385"/>
      <c r="C7" s="385"/>
    </row>
    <row r="8" spans="1:3" ht="23.25" customHeight="1" thickBot="1">
      <c r="A8" s="153"/>
      <c r="B8" s="154"/>
      <c r="C8" s="281"/>
    </row>
    <row r="9" spans="1:3" ht="26.25" thickBot="1">
      <c r="A9" s="21" t="s">
        <v>364</v>
      </c>
      <c r="B9" s="155" t="s">
        <v>332</v>
      </c>
      <c r="C9" s="316" t="s">
        <v>142</v>
      </c>
    </row>
    <row r="10" spans="1:3" ht="33">
      <c r="A10" s="22" t="s">
        <v>365</v>
      </c>
      <c r="B10" s="23" t="s">
        <v>366</v>
      </c>
      <c r="C10" s="282">
        <f>C12+C19+C39+C48</f>
        <v>20614.52429</v>
      </c>
    </row>
    <row r="11" spans="1:3" ht="14.25" customHeight="1">
      <c r="A11" s="24"/>
      <c r="B11" s="25"/>
      <c r="C11" s="283"/>
    </row>
    <row r="12" spans="1:3" ht="31.5">
      <c r="A12" s="24" t="s">
        <v>367</v>
      </c>
      <c r="B12" s="26" t="s">
        <v>114</v>
      </c>
      <c r="C12" s="284">
        <f>C13+C15</f>
        <v>17579</v>
      </c>
    </row>
    <row r="13" spans="1:3" ht="15.75">
      <c r="A13" s="24" t="s">
        <v>190</v>
      </c>
      <c r="B13" s="28" t="s">
        <v>429</v>
      </c>
      <c r="C13" s="362">
        <f>C16+C17</f>
        <v>17579</v>
      </c>
    </row>
    <row r="14" spans="1:3" ht="12.75" hidden="1">
      <c r="A14" s="24"/>
      <c r="B14" s="28"/>
      <c r="C14" s="285"/>
    </row>
    <row r="15" spans="1:3" ht="15" hidden="1">
      <c r="A15" s="24" t="s">
        <v>118</v>
      </c>
      <c r="B15" s="28" t="s">
        <v>113</v>
      </c>
      <c r="C15" s="312">
        <v>0</v>
      </c>
    </row>
    <row r="16" spans="1:3" ht="15.75">
      <c r="A16" s="24"/>
      <c r="B16" s="363" t="s">
        <v>143</v>
      </c>
      <c r="C16" s="312">
        <v>13859.7</v>
      </c>
    </row>
    <row r="17" spans="1:3" ht="15.75">
      <c r="A17" s="24"/>
      <c r="B17" s="363" t="s">
        <v>144</v>
      </c>
      <c r="C17" s="312">
        <v>3719.3</v>
      </c>
    </row>
    <row r="18" spans="1:3" ht="12.75">
      <c r="A18" s="27"/>
      <c r="B18" s="28"/>
      <c r="C18" s="285"/>
    </row>
    <row r="19" spans="1:3" ht="31.5">
      <c r="A19" s="24" t="s">
        <v>367</v>
      </c>
      <c r="B19" s="26" t="s">
        <v>115</v>
      </c>
      <c r="C19" s="284">
        <f>C21+C24+C26+C36+C30+C32+C34+C28</f>
        <v>1050.57729</v>
      </c>
    </row>
    <row r="20" spans="1:3" ht="15.75">
      <c r="A20" s="313"/>
      <c r="B20" s="26"/>
      <c r="C20" s="284"/>
    </row>
    <row r="21" spans="1:4" ht="50.25" customHeight="1">
      <c r="A21" s="167" t="s">
        <v>191</v>
      </c>
      <c r="B21" s="220" t="s">
        <v>50</v>
      </c>
      <c r="C21" s="285">
        <v>1050.57729</v>
      </c>
      <c r="D21" s="242">
        <v>13420588</v>
      </c>
    </row>
    <row r="22" spans="1:3" ht="12.75" hidden="1">
      <c r="A22" s="217"/>
      <c r="B22" s="221"/>
      <c r="C22" s="285"/>
    </row>
    <row r="23" spans="1:3" ht="12.75" hidden="1">
      <c r="A23" s="27"/>
      <c r="B23" s="28"/>
      <c r="C23" s="285"/>
    </row>
    <row r="24" spans="1:4" ht="25.5" hidden="1">
      <c r="A24" s="27" t="s">
        <v>192</v>
      </c>
      <c r="B24" s="219" t="s">
        <v>56</v>
      </c>
      <c r="C24" s="285">
        <v>0</v>
      </c>
      <c r="D24" s="242">
        <v>11297761.2</v>
      </c>
    </row>
    <row r="25" spans="1:3" ht="12.75" hidden="1">
      <c r="A25" s="217"/>
      <c r="B25" s="219"/>
      <c r="C25" s="285"/>
    </row>
    <row r="26" spans="1:3" ht="40.5" customHeight="1" hidden="1">
      <c r="A26" s="273" t="s">
        <v>193</v>
      </c>
      <c r="B26" s="220" t="s">
        <v>83</v>
      </c>
      <c r="C26" s="285">
        <v>0</v>
      </c>
    </row>
    <row r="27" spans="1:3" ht="12" customHeight="1" hidden="1">
      <c r="A27" s="27"/>
      <c r="B27" s="29"/>
      <c r="C27" s="285"/>
    </row>
    <row r="28" spans="1:3" ht="40.5" customHeight="1" hidden="1">
      <c r="A28" s="273" t="s">
        <v>194</v>
      </c>
      <c r="B28" s="220" t="s">
        <v>83</v>
      </c>
      <c r="C28" s="285">
        <v>0</v>
      </c>
    </row>
    <row r="29" spans="1:3" ht="12" customHeight="1" hidden="1">
      <c r="A29" s="27"/>
      <c r="B29" s="29"/>
      <c r="C29" s="285"/>
    </row>
    <row r="30" spans="1:3" ht="28.5" customHeight="1" hidden="1">
      <c r="A30" s="273" t="s">
        <v>195</v>
      </c>
      <c r="B30" s="220" t="s">
        <v>117</v>
      </c>
      <c r="C30" s="285">
        <v>0</v>
      </c>
    </row>
    <row r="31" spans="1:3" ht="11.25" customHeight="1" hidden="1">
      <c r="A31" s="273"/>
      <c r="B31" s="220"/>
      <c r="C31" s="285"/>
    </row>
    <row r="32" spans="1:3" ht="28.5" customHeight="1" hidden="1">
      <c r="A32" s="273" t="s">
        <v>199</v>
      </c>
      <c r="B32" s="220" t="s">
        <v>116</v>
      </c>
      <c r="C32" s="285">
        <v>0</v>
      </c>
    </row>
    <row r="33" spans="1:3" ht="12" customHeight="1" hidden="1">
      <c r="A33" s="27"/>
      <c r="B33" s="29"/>
      <c r="C33" s="285"/>
    </row>
    <row r="34" spans="1:3" ht="28.5" customHeight="1" hidden="1">
      <c r="A34" s="217" t="s">
        <v>198</v>
      </c>
      <c r="B34" s="220" t="s">
        <v>127</v>
      </c>
      <c r="C34" s="285">
        <v>0</v>
      </c>
    </row>
    <row r="35" spans="1:3" ht="12" customHeight="1" hidden="1">
      <c r="A35" s="27"/>
      <c r="B35" s="29"/>
      <c r="C35" s="285"/>
    </row>
    <row r="36" spans="1:3" ht="12.75" hidden="1">
      <c r="A36" s="217" t="s">
        <v>198</v>
      </c>
      <c r="B36" s="28" t="s">
        <v>57</v>
      </c>
      <c r="C36" s="285">
        <v>0</v>
      </c>
    </row>
    <row r="37" spans="1:3" ht="12" customHeight="1" hidden="1">
      <c r="A37" s="27"/>
      <c r="B37" s="29"/>
      <c r="C37" s="285"/>
    </row>
    <row r="38" spans="1:3" ht="12.75" hidden="1">
      <c r="A38" s="24"/>
      <c r="B38" s="25"/>
      <c r="C38" s="286"/>
    </row>
    <row r="39" spans="1:3" ht="31.5">
      <c r="A39" s="24" t="s">
        <v>367</v>
      </c>
      <c r="B39" s="26" t="s">
        <v>368</v>
      </c>
      <c r="C39" s="284">
        <f>C41+C44</f>
        <v>1514.9470000000001</v>
      </c>
    </row>
    <row r="40" spans="1:3" ht="12.75">
      <c r="A40" s="27"/>
      <c r="B40" s="28"/>
      <c r="C40" s="285"/>
    </row>
    <row r="41" spans="1:3" ht="12.75">
      <c r="A41" s="167" t="s">
        <v>196</v>
      </c>
      <c r="B41" s="28" t="s">
        <v>430</v>
      </c>
      <c r="C41" s="285">
        <f>C42</f>
        <v>499.757</v>
      </c>
    </row>
    <row r="42" spans="1:3" ht="12.75">
      <c r="A42" s="217"/>
      <c r="B42" s="28" t="s">
        <v>431</v>
      </c>
      <c r="C42" s="285">
        <v>499.757</v>
      </c>
    </row>
    <row r="43" spans="1:3" ht="12.75">
      <c r="A43" s="27"/>
      <c r="B43" s="28"/>
      <c r="C43" s="285"/>
    </row>
    <row r="44" spans="1:3" ht="12.75">
      <c r="A44" s="167" t="s">
        <v>197</v>
      </c>
      <c r="B44" s="28" t="s">
        <v>369</v>
      </c>
      <c r="C44" s="285">
        <f>C45+C46</f>
        <v>1015.19</v>
      </c>
    </row>
    <row r="45" spans="1:3" ht="12.75">
      <c r="A45" s="218"/>
      <c r="B45" s="28" t="s">
        <v>370</v>
      </c>
      <c r="C45" s="285">
        <v>502.1</v>
      </c>
    </row>
    <row r="46" spans="1:3" ht="12.75">
      <c r="A46" s="217"/>
      <c r="B46" s="28" t="s">
        <v>371</v>
      </c>
      <c r="C46" s="285">
        <v>513.09</v>
      </c>
    </row>
    <row r="47" spans="1:3" ht="12" customHeight="1">
      <c r="A47" s="27"/>
      <c r="B47" s="29"/>
      <c r="C47" s="285"/>
    </row>
    <row r="48" spans="1:4" s="31" customFormat="1" ht="15.75">
      <c r="A48" s="9" t="s">
        <v>372</v>
      </c>
      <c r="B48" s="30" t="s">
        <v>373</v>
      </c>
      <c r="C48" s="284">
        <f>C50</f>
        <v>470</v>
      </c>
      <c r="D48" s="243"/>
    </row>
    <row r="49" spans="1:3" ht="12" customHeight="1">
      <c r="A49" s="167"/>
      <c r="B49" s="29"/>
      <c r="C49" s="287"/>
    </row>
    <row r="50" spans="1:5" ht="12.75">
      <c r="A50" s="388" t="s">
        <v>200</v>
      </c>
      <c r="B50" s="32" t="s">
        <v>49</v>
      </c>
      <c r="C50" s="288">
        <f>C51</f>
        <v>470</v>
      </c>
      <c r="D50" s="242">
        <v>16946641.8</v>
      </c>
      <c r="E50" s="391">
        <f>D50+D53+D54</f>
        <v>17630144.8</v>
      </c>
    </row>
    <row r="51" spans="1:5" ht="12.75" customHeight="1">
      <c r="A51" s="389"/>
      <c r="B51" s="32" t="s">
        <v>201</v>
      </c>
      <c r="C51" s="288">
        <v>470</v>
      </c>
      <c r="E51" s="392"/>
    </row>
    <row r="52" spans="1:5" ht="12.75" customHeight="1">
      <c r="A52" s="390"/>
      <c r="B52" s="32"/>
      <c r="C52" s="285"/>
      <c r="E52" s="392"/>
    </row>
    <row r="53" spans="1:5" ht="13.5" customHeight="1" thickBot="1">
      <c r="A53" s="33"/>
      <c r="B53" s="34"/>
      <c r="C53" s="289"/>
      <c r="D53" s="242">
        <v>463503</v>
      </c>
      <c r="E53" s="392"/>
    </row>
    <row r="54" spans="4:5" ht="12.75">
      <c r="D54" s="242">
        <v>220000</v>
      </c>
      <c r="E54" s="392"/>
    </row>
    <row r="55" spans="1:10" s="36" customFormat="1" ht="12.75">
      <c r="A55" s="20"/>
      <c r="B55" s="35"/>
      <c r="C55" s="290"/>
      <c r="D55" s="242"/>
      <c r="E55" s="20"/>
      <c r="F55" s="20"/>
      <c r="G55" s="20"/>
      <c r="H55" s="20"/>
      <c r="I55" s="20"/>
      <c r="J55" s="20"/>
    </row>
    <row r="56" spans="1:10" s="36" customFormat="1" ht="12.75">
      <c r="A56" s="20"/>
      <c r="B56" s="35"/>
      <c r="C56" s="290"/>
      <c r="D56" s="242"/>
      <c r="E56" s="20"/>
      <c r="F56" s="20"/>
      <c r="G56" s="20"/>
      <c r="H56" s="20"/>
      <c r="I56" s="20"/>
      <c r="J56" s="20"/>
    </row>
    <row r="57" spans="1:10" s="36" customFormat="1" ht="12.75">
      <c r="A57" s="20"/>
      <c r="B57" s="35"/>
      <c r="C57" s="290"/>
      <c r="D57" s="242"/>
      <c r="E57" s="20"/>
      <c r="F57" s="20"/>
      <c r="G57" s="20"/>
      <c r="H57" s="20"/>
      <c r="I57" s="20"/>
      <c r="J57" s="20"/>
    </row>
    <row r="58" spans="1:10" s="36" customFormat="1" ht="12.75">
      <c r="A58" s="20"/>
      <c r="B58" s="35"/>
      <c r="C58" s="290"/>
      <c r="D58" s="242"/>
      <c r="E58" s="20"/>
      <c r="F58" s="20"/>
      <c r="G58" s="20"/>
      <c r="H58" s="20"/>
      <c r="I58" s="20"/>
      <c r="J58" s="20"/>
    </row>
    <row r="59" spans="1:10" s="36" customFormat="1" ht="12.75">
      <c r="A59" s="20"/>
      <c r="B59" s="35"/>
      <c r="C59" s="290"/>
      <c r="D59" s="242"/>
      <c r="E59" s="20"/>
      <c r="F59" s="20"/>
      <c r="G59" s="20"/>
      <c r="H59" s="20"/>
      <c r="I59" s="20"/>
      <c r="J59" s="20"/>
    </row>
    <row r="60" spans="1:10" s="36" customFormat="1" ht="12.75">
      <c r="A60" s="20"/>
      <c r="B60" s="35"/>
      <c r="C60" s="290"/>
      <c r="D60" s="242"/>
      <c r="E60" s="20"/>
      <c r="F60" s="20"/>
      <c r="G60" s="20"/>
      <c r="H60" s="20"/>
      <c r="I60" s="20"/>
      <c r="J60" s="20"/>
    </row>
    <row r="61" spans="1:10" s="36" customFormat="1" ht="12.75">
      <c r="A61" s="20"/>
      <c r="B61" s="35"/>
      <c r="C61" s="290"/>
      <c r="D61" s="242"/>
      <c r="E61" s="20"/>
      <c r="F61" s="20"/>
      <c r="G61" s="20"/>
      <c r="H61" s="20"/>
      <c r="I61" s="20"/>
      <c r="J61" s="20"/>
    </row>
    <row r="62" spans="1:10" s="36" customFormat="1" ht="12.75">
      <c r="A62" s="20"/>
      <c r="B62" s="35"/>
      <c r="C62" s="290"/>
      <c r="D62" s="242"/>
      <c r="E62" s="20"/>
      <c r="F62" s="20"/>
      <c r="G62" s="20"/>
      <c r="H62" s="20"/>
      <c r="I62" s="20"/>
      <c r="J62" s="20"/>
    </row>
    <row r="63" spans="1:10" s="36" customFormat="1" ht="12.75">
      <c r="A63" s="20"/>
      <c r="B63" s="35"/>
      <c r="C63" s="290"/>
      <c r="D63" s="242"/>
      <c r="E63" s="20"/>
      <c r="F63" s="20"/>
      <c r="G63" s="20"/>
      <c r="H63" s="20"/>
      <c r="I63" s="20"/>
      <c r="J63" s="20"/>
    </row>
    <row r="64" spans="1:10" s="36" customFormat="1" ht="12.75">
      <c r="A64" s="20"/>
      <c r="B64" s="35"/>
      <c r="C64" s="290"/>
      <c r="D64" s="242"/>
      <c r="E64" s="20"/>
      <c r="F64" s="20"/>
      <c r="G64" s="20"/>
      <c r="H64" s="20"/>
      <c r="I64" s="20"/>
      <c r="J64" s="20"/>
    </row>
    <row r="65" ht="12.75"/>
    <row r="66" ht="12.75"/>
    <row r="67" ht="12.75"/>
    <row r="68" ht="12.75"/>
    <row r="71" ht="12.75"/>
    <row r="72" ht="12.75"/>
    <row r="73" ht="12.75"/>
    <row r="74" ht="12.75"/>
    <row r="75" ht="12.75"/>
  </sheetData>
  <sheetProtection/>
  <mergeCells count="3">
    <mergeCell ref="A50:A52"/>
    <mergeCell ref="A7:C7"/>
    <mergeCell ref="E50:E54"/>
  </mergeCells>
  <printOptions horizontalCentered="1"/>
  <pageMargins left="0" right="0" top="0" bottom="0" header="0" footer="0"/>
  <pageSetup fitToHeight="0" fitToWidth="1" horizontalDpi="600" verticalDpi="600" orientation="portrait" paperSize="9" scale="7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E43"/>
  <sheetViews>
    <sheetView zoomScale="93" zoomScaleNormal="93" workbookViewId="0" topLeftCell="A1">
      <selection activeCell="D5" sqref="D5"/>
    </sheetView>
  </sheetViews>
  <sheetFormatPr defaultColWidth="15.00390625" defaultRowHeight="15"/>
  <cols>
    <col min="1" max="1" width="70.421875" style="38" customWidth="1"/>
    <col min="2" max="2" width="15.00390625" style="38" customWidth="1"/>
    <col min="3" max="3" width="18.421875" style="38" customWidth="1"/>
    <col min="4" max="4" width="24.00390625" style="193" customWidth="1"/>
    <col min="5" max="5" width="15.00390625" style="38" customWidth="1"/>
    <col min="6" max="248" width="10.00390625" style="38" customWidth="1"/>
    <col min="249" max="249" width="70.421875" style="38" customWidth="1"/>
    <col min="250" max="16384" width="15.00390625" style="38" customWidth="1"/>
  </cols>
  <sheetData>
    <row r="1" ht="12.75">
      <c r="D1" s="192" t="s">
        <v>285</v>
      </c>
    </row>
    <row r="2" ht="12.75">
      <c r="D2" s="192" t="s">
        <v>284</v>
      </c>
    </row>
    <row r="3" ht="12.75">
      <c r="D3" s="192" t="s">
        <v>405</v>
      </c>
    </row>
    <row r="4" ht="12.75">
      <c r="D4" s="192" t="s">
        <v>225</v>
      </c>
    </row>
    <row r="5" ht="12.75">
      <c r="D5" s="192" t="s">
        <v>402</v>
      </c>
    </row>
    <row r="7" spans="1:4" ht="58.5" customHeight="1">
      <c r="A7" s="393" t="s">
        <v>138</v>
      </c>
      <c r="B7" s="393"/>
      <c r="C7" s="393"/>
      <c r="D7" s="393"/>
    </row>
    <row r="8" spans="1:3" ht="17.25">
      <c r="A8" s="40"/>
      <c r="B8" s="40"/>
      <c r="C8" s="40"/>
    </row>
    <row r="9" spans="1:4" ht="18" thickBot="1">
      <c r="A9" s="41"/>
      <c r="B9" s="41"/>
      <c r="C9" s="41"/>
      <c r="D9" s="194"/>
    </row>
    <row r="10" spans="1:4" ht="24" customHeight="1" thickBot="1">
      <c r="A10" s="400" t="s">
        <v>396</v>
      </c>
      <c r="B10" s="396" t="s">
        <v>382</v>
      </c>
      <c r="C10" s="397"/>
      <c r="D10" s="394" t="s">
        <v>397</v>
      </c>
    </row>
    <row r="11" spans="1:4" ht="15.75" customHeight="1" thickBot="1">
      <c r="A11" s="401"/>
      <c r="B11" s="51" t="s">
        <v>383</v>
      </c>
      <c r="C11" s="52" t="s">
        <v>384</v>
      </c>
      <c r="D11" s="395"/>
    </row>
    <row r="12" spans="1:5" ht="15" thickBot="1">
      <c r="A12" s="119" t="s">
        <v>316</v>
      </c>
      <c r="B12" s="120" t="s">
        <v>315</v>
      </c>
      <c r="C12" s="121"/>
      <c r="D12" s="195">
        <f>D13+D14+D16+D17+D18+D15</f>
        <v>25496.23</v>
      </c>
      <c r="E12" s="272"/>
    </row>
    <row r="13" spans="1:4" ht="45.75" customHeight="1">
      <c r="A13" s="118" t="s">
        <v>272</v>
      </c>
      <c r="B13" s="114"/>
      <c r="C13" s="117" t="s">
        <v>271</v>
      </c>
      <c r="D13" s="196">
        <f>'Пр.7 Р.П. ЦС. ВР'!E12</f>
        <v>100</v>
      </c>
    </row>
    <row r="14" spans="1:4" ht="44.25" customHeight="1">
      <c r="A14" s="118" t="s">
        <v>398</v>
      </c>
      <c r="B14" s="114"/>
      <c r="C14" s="117" t="s">
        <v>262</v>
      </c>
      <c r="D14" s="196">
        <f>'Пр.7 Р.П. ЦС. ВР'!E17</f>
        <v>16320.68</v>
      </c>
    </row>
    <row r="15" spans="1:4" ht="33.75" customHeight="1">
      <c r="A15" s="118" t="s">
        <v>179</v>
      </c>
      <c r="B15" s="114"/>
      <c r="C15" s="117" t="s">
        <v>178</v>
      </c>
      <c r="D15" s="196">
        <f>'Пр.7 Р.П. ЦС. ВР'!E43</f>
        <v>50.5</v>
      </c>
    </row>
    <row r="16" spans="1:4" ht="13.5">
      <c r="A16" s="111" t="s">
        <v>432</v>
      </c>
      <c r="B16" s="116"/>
      <c r="C16" s="117" t="s">
        <v>436</v>
      </c>
      <c r="D16" s="196">
        <f>'Пр.7 Р.П. ЦС. ВР'!E38</f>
        <v>0</v>
      </c>
    </row>
    <row r="17" spans="1:4" ht="13.5">
      <c r="A17" s="113" t="s">
        <v>319</v>
      </c>
      <c r="B17" s="114"/>
      <c r="C17" s="115" t="s">
        <v>310</v>
      </c>
      <c r="D17" s="196">
        <f>'Пр.7 Р.П. ЦС. ВР'!E48</f>
        <v>400</v>
      </c>
    </row>
    <row r="18" spans="1:4" ht="14.25" thickBot="1">
      <c r="A18" s="46" t="s">
        <v>270</v>
      </c>
      <c r="B18" s="42"/>
      <c r="C18" s="43" t="s">
        <v>268</v>
      </c>
      <c r="D18" s="197">
        <f>'Пр.7 Р.П. ЦС. ВР'!E53</f>
        <v>8625.05</v>
      </c>
    </row>
    <row r="19" spans="1:5" ht="27.75" customHeight="1" thickBot="1">
      <c r="A19" s="122" t="s">
        <v>490</v>
      </c>
      <c r="B19" s="120" t="s">
        <v>433</v>
      </c>
      <c r="C19" s="121"/>
      <c r="D19" s="198">
        <f>D20</f>
        <v>499.757</v>
      </c>
      <c r="E19" s="272"/>
    </row>
    <row r="20" spans="1:4" ht="20.25" customHeight="1" thickBot="1">
      <c r="A20" s="111" t="s">
        <v>434</v>
      </c>
      <c r="B20" s="112"/>
      <c r="C20" s="115" t="s">
        <v>435</v>
      </c>
      <c r="D20" s="196">
        <f>'Пр.7 Р.П. ЦС. ВР'!E72</f>
        <v>499.757</v>
      </c>
    </row>
    <row r="21" spans="1:5" ht="29.25" customHeight="1" thickBot="1">
      <c r="A21" s="122" t="s">
        <v>321</v>
      </c>
      <c r="B21" s="120" t="s">
        <v>320</v>
      </c>
      <c r="C21" s="121"/>
      <c r="D21" s="198">
        <f>D22+D24+D23</f>
        <v>845.62</v>
      </c>
      <c r="E21" s="272"/>
    </row>
    <row r="22" spans="1:4" ht="30.75" customHeight="1">
      <c r="A22" s="111" t="s">
        <v>322</v>
      </c>
      <c r="B22" s="112"/>
      <c r="C22" s="115" t="s">
        <v>301</v>
      </c>
      <c r="D22" s="196">
        <f>'Пр.7 Р.П. ЦС. ВР'!E80</f>
        <v>410.62</v>
      </c>
    </row>
    <row r="23" spans="1:4" ht="30.75" customHeight="1">
      <c r="A23" s="111" t="s">
        <v>380</v>
      </c>
      <c r="B23" s="112"/>
      <c r="C23" s="115" t="s">
        <v>381</v>
      </c>
      <c r="D23" s="196">
        <f>'Пр.7 Р.П. ЦС. ВР'!E85</f>
        <v>435</v>
      </c>
    </row>
    <row r="24" spans="1:4" ht="30.75" customHeight="1" thickBot="1">
      <c r="A24" s="45" t="s">
        <v>378</v>
      </c>
      <c r="B24" s="47"/>
      <c r="C24" s="43" t="s">
        <v>379</v>
      </c>
      <c r="D24" s="197">
        <f>'Пр.7 Р.П. ЦС. ВР'!E90</f>
        <v>0</v>
      </c>
    </row>
    <row r="25" spans="1:5" ht="21.75" customHeight="1" thickBot="1">
      <c r="A25" s="123" t="s">
        <v>324</v>
      </c>
      <c r="B25" s="120" t="s">
        <v>323</v>
      </c>
      <c r="C25" s="121"/>
      <c r="D25" s="198">
        <f>D27+D26</f>
        <v>4426.55</v>
      </c>
      <c r="E25" s="272"/>
    </row>
    <row r="26" spans="1:4" ht="13.5">
      <c r="A26" s="110" t="s">
        <v>374</v>
      </c>
      <c r="B26" s="109"/>
      <c r="C26" s="115" t="s">
        <v>375</v>
      </c>
      <c r="D26" s="196">
        <f>'Пр.7 Р.П. ЦС. ВР'!E96</f>
        <v>3581.55</v>
      </c>
    </row>
    <row r="27" spans="1:4" ht="14.25" thickBot="1">
      <c r="A27" s="46" t="s">
        <v>259</v>
      </c>
      <c r="B27" s="48"/>
      <c r="C27" s="43" t="s">
        <v>258</v>
      </c>
      <c r="D27" s="197">
        <f>'Пр.7 Р.П. ЦС. ВР'!E111</f>
        <v>845</v>
      </c>
    </row>
    <row r="28" spans="1:5" ht="21.75" customHeight="1" thickBot="1">
      <c r="A28" s="123" t="s">
        <v>385</v>
      </c>
      <c r="B28" s="120" t="s">
        <v>314</v>
      </c>
      <c r="C28" s="121"/>
      <c r="D28" s="198">
        <f>D30+D31+D29</f>
        <v>30419.32729</v>
      </c>
      <c r="E28" s="272"/>
    </row>
    <row r="29" spans="1:4" ht="16.5" customHeight="1">
      <c r="A29" s="110" t="s">
        <v>251</v>
      </c>
      <c r="B29" s="109"/>
      <c r="C29" s="115" t="s">
        <v>250</v>
      </c>
      <c r="D29" s="199">
        <f>'Пр.7 Р.П. ЦС. ВР'!E120</f>
        <v>6560.56729</v>
      </c>
    </row>
    <row r="30" spans="1:4" ht="17.25" customHeight="1">
      <c r="A30" s="110" t="s">
        <v>299</v>
      </c>
      <c r="B30" s="109"/>
      <c r="C30" s="115" t="s">
        <v>298</v>
      </c>
      <c r="D30" s="196">
        <f>'Пр.7 Р.П. ЦС. ВР'!E149</f>
        <v>7623.59</v>
      </c>
    </row>
    <row r="31" spans="1:4" ht="18" customHeight="1" thickBot="1">
      <c r="A31" s="46" t="s">
        <v>376</v>
      </c>
      <c r="B31" s="48"/>
      <c r="C31" s="43" t="s">
        <v>377</v>
      </c>
      <c r="D31" s="197">
        <f>'Пр.7 Р.П. ЦС. ВР'!E178</f>
        <v>16235.170000000002</v>
      </c>
    </row>
    <row r="32" spans="1:5" ht="20.25" customHeight="1" thickBot="1">
      <c r="A32" s="119" t="s">
        <v>328</v>
      </c>
      <c r="B32" s="120" t="s">
        <v>325</v>
      </c>
      <c r="C32" s="121"/>
      <c r="D32" s="198">
        <f>D33</f>
        <v>13775.1</v>
      </c>
      <c r="E32" s="272"/>
    </row>
    <row r="33" spans="1:4" ht="20.25" customHeight="1" thickBot="1">
      <c r="A33" s="44" t="s">
        <v>244</v>
      </c>
      <c r="B33" s="48"/>
      <c r="C33" s="43" t="s">
        <v>243</v>
      </c>
      <c r="D33" s="197">
        <f>'Пр.7 Р.П. ЦС. ВР'!E215</f>
        <v>13775.1</v>
      </c>
    </row>
    <row r="34" spans="1:5" ht="20.25" customHeight="1" thickBot="1">
      <c r="A34" s="119" t="s">
        <v>317</v>
      </c>
      <c r="B34" s="120" t="s">
        <v>318</v>
      </c>
      <c r="C34" s="121"/>
      <c r="D34" s="198">
        <f>D35+D36</f>
        <v>1296.1</v>
      </c>
      <c r="E34" s="272"/>
    </row>
    <row r="35" spans="1:4" ht="24" customHeight="1">
      <c r="A35" s="210" t="s">
        <v>261</v>
      </c>
      <c r="B35" s="211"/>
      <c r="C35" s="212" t="s">
        <v>312</v>
      </c>
      <c r="D35" s="213">
        <f>'Пр.7 Р.П. ЦС. ВР'!E239</f>
        <v>296.1</v>
      </c>
    </row>
    <row r="36" spans="1:4" ht="19.5" customHeight="1" thickBot="1">
      <c r="A36" s="107" t="s">
        <v>304</v>
      </c>
      <c r="B36" s="108"/>
      <c r="C36" s="49" t="s">
        <v>303</v>
      </c>
      <c r="D36" s="200">
        <f>'Пр.7 Р.П. ЦС. ВР'!E244</f>
        <v>1000</v>
      </c>
    </row>
    <row r="37" spans="1:5" ht="24" customHeight="1" thickBot="1">
      <c r="A37" s="119" t="s">
        <v>329</v>
      </c>
      <c r="B37" s="120" t="s">
        <v>326</v>
      </c>
      <c r="C37" s="124"/>
      <c r="D37" s="195">
        <f>D38</f>
        <v>1600</v>
      </c>
      <c r="E37" s="272"/>
    </row>
    <row r="38" spans="1:4" ht="21" customHeight="1" thickBot="1">
      <c r="A38" s="44" t="s">
        <v>246</v>
      </c>
      <c r="B38" s="48"/>
      <c r="C38" s="43" t="s">
        <v>245</v>
      </c>
      <c r="D38" s="197">
        <f>'Пр.7 Р.П. ЦС. ВР'!E264</f>
        <v>1600</v>
      </c>
    </row>
    <row r="39" spans="1:4" ht="21.75" customHeight="1" thickBot="1">
      <c r="A39" s="119" t="s">
        <v>330</v>
      </c>
      <c r="B39" s="120" t="s">
        <v>327</v>
      </c>
      <c r="C39" s="124"/>
      <c r="D39" s="195">
        <f>D40</f>
        <v>600</v>
      </c>
    </row>
    <row r="40" spans="1:4" ht="19.5" customHeight="1" thickBot="1">
      <c r="A40" s="44" t="s">
        <v>306</v>
      </c>
      <c r="B40" s="48"/>
      <c r="C40" s="43" t="s">
        <v>305</v>
      </c>
      <c r="D40" s="197">
        <f>'Пр.7 Р.П. ЦС. ВР'!E280</f>
        <v>600</v>
      </c>
    </row>
    <row r="41" spans="1:4" ht="26.25" customHeight="1" thickBot="1">
      <c r="A41" s="398" t="s">
        <v>242</v>
      </c>
      <c r="B41" s="399"/>
      <c r="C41" s="399"/>
      <c r="D41" s="383">
        <f>D12+D19+D21+D25+D28+D32+D34+D37+D39</f>
        <v>78958.68429</v>
      </c>
    </row>
    <row r="42" spans="2:3" ht="12.75">
      <c r="B42" s="50"/>
      <c r="C42" s="50"/>
    </row>
    <row r="43" ht="12.75">
      <c r="D43" s="304"/>
    </row>
  </sheetData>
  <sheetProtection/>
  <mergeCells count="5">
    <mergeCell ref="A7:D7"/>
    <mergeCell ref="D10:D11"/>
    <mergeCell ref="B10:C10"/>
    <mergeCell ref="A41:C41"/>
    <mergeCell ref="A10:A11"/>
  </mergeCells>
  <printOptions/>
  <pageMargins left="0.7086614173228347" right="0" top="0.5905511811023623" bottom="0.3937007874015748" header="0.31496062992125984" footer="0.31496062992125984"/>
  <pageSetup fitToHeight="2" fitToWidth="1" horizontalDpi="600" verticalDpi="600" orientation="portrait" paperSize="9" scale="74" r:id="rId1"/>
  <headerFooter alignWithMargins="0">
    <oddHeader>&amp;C&amp;P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I313"/>
  <sheetViews>
    <sheetView view="pageBreakPreview" zoomScale="75" zoomScaleNormal="97" zoomScaleSheetLayoutView="75" zoomScalePageLayoutView="0" workbookViewId="0" topLeftCell="A1">
      <selection activeCell="D5" sqref="D5"/>
    </sheetView>
  </sheetViews>
  <sheetFormatPr defaultColWidth="9.140625" defaultRowHeight="15"/>
  <cols>
    <col min="1" max="1" width="96.57421875" style="53" customWidth="1"/>
    <col min="2" max="2" width="12.140625" style="54" customWidth="1"/>
    <col min="3" max="3" width="9.140625" style="54" customWidth="1"/>
    <col min="4" max="4" width="7.421875" style="54" customWidth="1"/>
    <col min="5" max="5" width="17.140625" style="342" customWidth="1"/>
    <col min="6" max="6" width="1.421875" style="276" customWidth="1"/>
    <col min="7" max="7" width="1.57421875" style="53" hidden="1" customWidth="1"/>
    <col min="8" max="8" width="11.57421875" style="53" hidden="1" customWidth="1"/>
    <col min="9" max="9" width="0" style="53" hidden="1" customWidth="1"/>
    <col min="10" max="16384" width="8.8515625" style="53" customWidth="1"/>
  </cols>
  <sheetData>
    <row r="1" ht="12.75">
      <c r="E1" s="336" t="s">
        <v>285</v>
      </c>
    </row>
    <row r="2" ht="12.75">
      <c r="E2" s="336" t="s">
        <v>284</v>
      </c>
    </row>
    <row r="3" spans="1:6" s="38" customFormat="1" ht="12.75">
      <c r="A3" s="3"/>
      <c r="B3" s="406" t="s">
        <v>405</v>
      </c>
      <c r="C3" s="406"/>
      <c r="D3" s="406"/>
      <c r="E3" s="406"/>
      <c r="F3" s="317"/>
    </row>
    <row r="4" spans="4:5" ht="12.75">
      <c r="D4" s="407" t="s">
        <v>225</v>
      </c>
      <c r="E4" s="407"/>
    </row>
    <row r="5" ht="12.75">
      <c r="E5" s="336" t="s">
        <v>20</v>
      </c>
    </row>
    <row r="6" ht="12.75">
      <c r="E6" s="336"/>
    </row>
    <row r="7" ht="12.75">
      <c r="E7" s="336"/>
    </row>
    <row r="8" spans="1:5" ht="12.75">
      <c r="A8" s="402" t="s">
        <v>139</v>
      </c>
      <c r="B8" s="402"/>
      <c r="C8" s="402"/>
      <c r="D8" s="402"/>
      <c r="E8" s="402"/>
    </row>
    <row r="11" spans="1:6" s="57" customFormat="1" ht="25.5">
      <c r="A11" s="55" t="s">
        <v>283</v>
      </c>
      <c r="B11" s="56" t="s">
        <v>282</v>
      </c>
      <c r="C11" s="56" t="s">
        <v>281</v>
      </c>
      <c r="D11" s="55" t="s">
        <v>280</v>
      </c>
      <c r="E11" s="337" t="s">
        <v>279</v>
      </c>
      <c r="F11" s="318"/>
    </row>
    <row r="12" spans="1:6" s="97" customFormat="1" ht="25.5">
      <c r="A12" s="58" t="s">
        <v>500</v>
      </c>
      <c r="B12" s="55" t="s">
        <v>296</v>
      </c>
      <c r="C12" s="56"/>
      <c r="D12" s="56"/>
      <c r="E12" s="337">
        <f>E13+E17+E21+E36</f>
        <v>6905</v>
      </c>
      <c r="F12" s="319"/>
    </row>
    <row r="13" spans="1:6" s="106" customFormat="1" ht="39">
      <c r="A13" s="146" t="s">
        <v>501</v>
      </c>
      <c r="B13" s="56" t="s">
        <v>502</v>
      </c>
      <c r="C13" s="56"/>
      <c r="D13" s="56"/>
      <c r="E13" s="337">
        <f>E14</f>
        <v>1100</v>
      </c>
      <c r="F13" s="320"/>
    </row>
    <row r="14" spans="1:6" s="64" customFormat="1" ht="39">
      <c r="A14" s="65" t="s">
        <v>45</v>
      </c>
      <c r="B14" s="1" t="s">
        <v>503</v>
      </c>
      <c r="C14" s="1"/>
      <c r="D14" s="63"/>
      <c r="E14" s="335">
        <f>E15</f>
        <v>1100</v>
      </c>
      <c r="F14" s="321"/>
    </row>
    <row r="15" spans="1:6" s="64" customFormat="1" ht="15.75" customHeight="1">
      <c r="A15" s="66" t="s">
        <v>146</v>
      </c>
      <c r="B15" s="1" t="s">
        <v>503</v>
      </c>
      <c r="C15" s="67" t="s">
        <v>160</v>
      </c>
      <c r="D15" s="63"/>
      <c r="E15" s="335">
        <f>E16</f>
        <v>1100</v>
      </c>
      <c r="F15" s="321"/>
    </row>
    <row r="16" spans="1:6" s="64" customFormat="1" ht="12.75">
      <c r="A16" s="204" t="s">
        <v>251</v>
      </c>
      <c r="B16" s="1" t="s">
        <v>503</v>
      </c>
      <c r="C16" s="67" t="s">
        <v>160</v>
      </c>
      <c r="D16" s="63" t="s">
        <v>250</v>
      </c>
      <c r="E16" s="335">
        <f>'Пр.7 Р.П. ЦС. ВР'!E132</f>
        <v>1100</v>
      </c>
      <c r="F16" s="321"/>
    </row>
    <row r="17" spans="1:6" s="64" customFormat="1" ht="51.75">
      <c r="A17" s="60" t="s">
        <v>507</v>
      </c>
      <c r="B17" s="56" t="s">
        <v>300</v>
      </c>
      <c r="C17" s="56"/>
      <c r="D17" s="55"/>
      <c r="E17" s="337">
        <f>E18</f>
        <v>1675</v>
      </c>
      <c r="F17" s="321"/>
    </row>
    <row r="18" spans="1:6" s="64" customFormat="1" ht="64.5">
      <c r="A18" s="62" t="s">
        <v>508</v>
      </c>
      <c r="B18" s="1" t="s">
        <v>509</v>
      </c>
      <c r="C18" s="1"/>
      <c r="D18" s="63"/>
      <c r="E18" s="335">
        <f>E19</f>
        <v>1675</v>
      </c>
      <c r="F18" s="321"/>
    </row>
    <row r="19" spans="1:6" s="64" customFormat="1" ht="12.75">
      <c r="A19" s="66" t="s">
        <v>146</v>
      </c>
      <c r="B19" s="1" t="s">
        <v>509</v>
      </c>
      <c r="C19" s="67" t="s">
        <v>160</v>
      </c>
      <c r="D19" s="63"/>
      <c r="E19" s="335">
        <f>E20</f>
        <v>1675</v>
      </c>
      <c r="F19" s="321"/>
    </row>
    <row r="20" spans="1:6" s="64" customFormat="1" ht="12.75">
      <c r="A20" s="204" t="s">
        <v>299</v>
      </c>
      <c r="B20" s="1" t="s">
        <v>509</v>
      </c>
      <c r="C20" s="67" t="s">
        <v>160</v>
      </c>
      <c r="D20" s="63" t="s">
        <v>298</v>
      </c>
      <c r="E20" s="335">
        <f>'Пр.7 Р.П. ЦС. ВР'!E163</f>
        <v>1675</v>
      </c>
      <c r="F20" s="321"/>
    </row>
    <row r="21" spans="1:6" s="59" customFormat="1" ht="51.75">
      <c r="A21" s="60" t="s">
        <v>0</v>
      </c>
      <c r="B21" s="56" t="s">
        <v>1</v>
      </c>
      <c r="C21" s="56"/>
      <c r="D21" s="55"/>
      <c r="E21" s="337">
        <f>E22+E30+E27+E33</f>
        <v>2630</v>
      </c>
      <c r="F21" s="322"/>
    </row>
    <row r="22" spans="1:6" s="59" customFormat="1" ht="64.5">
      <c r="A22" s="65" t="s">
        <v>121</v>
      </c>
      <c r="B22" s="56" t="s">
        <v>2</v>
      </c>
      <c r="C22" s="56"/>
      <c r="D22" s="55"/>
      <c r="E22" s="337">
        <f>E23+E25</f>
        <v>1690</v>
      </c>
      <c r="F22" s="322"/>
    </row>
    <row r="23" spans="1:6" s="64" customFormat="1" ht="25.5" hidden="1">
      <c r="A23" s="66" t="s">
        <v>260</v>
      </c>
      <c r="B23" s="1" t="s">
        <v>2</v>
      </c>
      <c r="C23" s="1" t="s">
        <v>257</v>
      </c>
      <c r="D23" s="63"/>
      <c r="E23" s="335">
        <f>E24</f>
        <v>0</v>
      </c>
      <c r="F23" s="321"/>
    </row>
    <row r="24" spans="1:6" s="64" customFormat="1" ht="12.75" hidden="1">
      <c r="A24" s="204" t="s">
        <v>299</v>
      </c>
      <c r="B24" s="1" t="s">
        <v>2</v>
      </c>
      <c r="C24" s="1" t="s">
        <v>257</v>
      </c>
      <c r="D24" s="63" t="s">
        <v>298</v>
      </c>
      <c r="E24" s="335">
        <f>'Пр.7 Р.П. ЦС. ВР'!E166</f>
        <v>0</v>
      </c>
      <c r="F24" s="321"/>
    </row>
    <row r="25" spans="1:6" s="64" customFormat="1" ht="12.75">
      <c r="A25" s="66" t="s">
        <v>146</v>
      </c>
      <c r="B25" s="1" t="s">
        <v>2</v>
      </c>
      <c r="C25" s="67" t="s">
        <v>160</v>
      </c>
      <c r="D25" s="63"/>
      <c r="E25" s="335">
        <f>E26</f>
        <v>1690</v>
      </c>
      <c r="F25" s="321"/>
    </row>
    <row r="26" spans="1:6" s="64" customFormat="1" ht="12.75">
      <c r="A26" s="204" t="s">
        <v>299</v>
      </c>
      <c r="B26" s="1" t="s">
        <v>2</v>
      </c>
      <c r="C26" s="67" t="s">
        <v>160</v>
      </c>
      <c r="D26" s="63" t="s">
        <v>298</v>
      </c>
      <c r="E26" s="335">
        <f>'Пр.7 Р.П. ЦС. ВР'!E167</f>
        <v>1690</v>
      </c>
      <c r="F26" s="321"/>
    </row>
    <row r="27" spans="1:6" s="64" customFormat="1" ht="51.75">
      <c r="A27" s="66" t="s">
        <v>163</v>
      </c>
      <c r="B27" s="1" t="s">
        <v>162</v>
      </c>
      <c r="C27" s="67"/>
      <c r="D27" s="63"/>
      <c r="E27" s="335">
        <f>E28</f>
        <v>470</v>
      </c>
      <c r="F27" s="321"/>
    </row>
    <row r="28" spans="1:6" s="64" customFormat="1" ht="12.75">
      <c r="A28" s="66" t="s">
        <v>146</v>
      </c>
      <c r="B28" s="1" t="s">
        <v>162</v>
      </c>
      <c r="C28" s="67" t="s">
        <v>160</v>
      </c>
      <c r="D28" s="63"/>
      <c r="E28" s="335">
        <f>E29</f>
        <v>470</v>
      </c>
      <c r="F28" s="321"/>
    </row>
    <row r="29" spans="1:6" s="64" customFormat="1" ht="12.75">
      <c r="A29" s="204" t="s">
        <v>299</v>
      </c>
      <c r="B29" s="1" t="s">
        <v>162</v>
      </c>
      <c r="C29" s="67" t="s">
        <v>160</v>
      </c>
      <c r="D29" s="63" t="s">
        <v>298</v>
      </c>
      <c r="E29" s="335">
        <f>'Пр.7 Р.П. ЦС. ВР'!E169</f>
        <v>470</v>
      </c>
      <c r="F29" s="321"/>
    </row>
    <row r="30" spans="1:6" s="59" customFormat="1" ht="64.5" hidden="1">
      <c r="A30" s="65" t="s">
        <v>122</v>
      </c>
      <c r="B30" s="56" t="s">
        <v>84</v>
      </c>
      <c r="C30" s="56"/>
      <c r="D30" s="55"/>
      <c r="E30" s="337">
        <f>E31</f>
        <v>0</v>
      </c>
      <c r="F30" s="322"/>
    </row>
    <row r="31" spans="1:6" s="64" customFormat="1" ht="25.5" hidden="1">
      <c r="A31" s="66" t="s">
        <v>260</v>
      </c>
      <c r="B31" s="1" t="s">
        <v>84</v>
      </c>
      <c r="C31" s="1" t="s">
        <v>257</v>
      </c>
      <c r="D31" s="63"/>
      <c r="E31" s="335">
        <f>E32</f>
        <v>0</v>
      </c>
      <c r="F31" s="321"/>
    </row>
    <row r="32" spans="1:6" s="64" customFormat="1" ht="12.75" hidden="1">
      <c r="A32" s="204" t="s">
        <v>299</v>
      </c>
      <c r="B32" s="1" t="s">
        <v>84</v>
      </c>
      <c r="C32" s="1" t="s">
        <v>257</v>
      </c>
      <c r="D32" s="63" t="s">
        <v>298</v>
      </c>
      <c r="E32" s="335">
        <f>'Пр.7 Р.П. ЦС. ВР'!E171</f>
        <v>0</v>
      </c>
      <c r="F32" s="321"/>
    </row>
    <row r="33" spans="1:6" s="64" customFormat="1" ht="58.5" customHeight="1">
      <c r="A33" s="66" t="s">
        <v>187</v>
      </c>
      <c r="B33" s="1" t="s">
        <v>186</v>
      </c>
      <c r="C33" s="67"/>
      <c r="D33" s="63"/>
      <c r="E33" s="335">
        <f>E34</f>
        <v>470</v>
      </c>
      <c r="F33" s="321"/>
    </row>
    <row r="34" spans="1:6" s="64" customFormat="1" ht="12.75">
      <c r="A34" s="66" t="s">
        <v>146</v>
      </c>
      <c r="B34" s="1" t="s">
        <v>186</v>
      </c>
      <c r="C34" s="67" t="s">
        <v>160</v>
      </c>
      <c r="D34" s="63"/>
      <c r="E34" s="335">
        <f>E35</f>
        <v>470</v>
      </c>
      <c r="F34" s="321"/>
    </row>
    <row r="35" spans="1:6" s="64" customFormat="1" ht="12.75">
      <c r="A35" s="204" t="s">
        <v>299</v>
      </c>
      <c r="B35" s="1" t="s">
        <v>186</v>
      </c>
      <c r="C35" s="67" t="s">
        <v>160</v>
      </c>
      <c r="D35" s="63" t="s">
        <v>298</v>
      </c>
      <c r="E35" s="335">
        <f>'Пр.7 Р.П. ЦС. ВР'!E173</f>
        <v>470</v>
      </c>
      <c r="F35" s="321"/>
    </row>
    <row r="36" spans="1:6" s="106" customFormat="1" ht="39">
      <c r="A36" s="146" t="s">
        <v>35</v>
      </c>
      <c r="B36" s="55" t="s">
        <v>33</v>
      </c>
      <c r="C36" s="56"/>
      <c r="D36" s="56"/>
      <c r="E36" s="337">
        <f>E37</f>
        <v>1500</v>
      </c>
      <c r="F36" s="320"/>
    </row>
    <row r="37" spans="1:6" s="106" customFormat="1" ht="51.75">
      <c r="A37" s="65" t="s">
        <v>34</v>
      </c>
      <c r="B37" s="1" t="s">
        <v>32</v>
      </c>
      <c r="C37" s="203"/>
      <c r="D37" s="1"/>
      <c r="E37" s="335">
        <f>E38+E40</f>
        <v>1500</v>
      </c>
      <c r="F37" s="320"/>
    </row>
    <row r="38" spans="1:6" s="105" customFormat="1" ht="15.75" customHeight="1">
      <c r="A38" s="37" t="s">
        <v>152</v>
      </c>
      <c r="B38" s="1" t="s">
        <v>32</v>
      </c>
      <c r="C38" s="1" t="s">
        <v>161</v>
      </c>
      <c r="D38" s="81"/>
      <c r="E38" s="338">
        <f>E39</f>
        <v>800</v>
      </c>
      <c r="F38" s="323"/>
    </row>
    <row r="39" spans="1:6" s="64" customFormat="1" ht="12.75">
      <c r="A39" s="204" t="s">
        <v>299</v>
      </c>
      <c r="B39" s="1" t="s">
        <v>32</v>
      </c>
      <c r="C39" s="1" t="s">
        <v>161</v>
      </c>
      <c r="D39" s="63" t="s">
        <v>298</v>
      </c>
      <c r="E39" s="338">
        <f>'Пр.7 Р.П. ЦС. ВР'!E177</f>
        <v>800</v>
      </c>
      <c r="F39" s="321"/>
    </row>
    <row r="40" spans="1:6" s="105" customFormat="1" ht="12.75">
      <c r="A40" s="66" t="s">
        <v>146</v>
      </c>
      <c r="B40" s="1" t="s">
        <v>32</v>
      </c>
      <c r="C40" s="67" t="s">
        <v>160</v>
      </c>
      <c r="D40" s="81"/>
      <c r="E40" s="338">
        <f>E41</f>
        <v>700</v>
      </c>
      <c r="F40" s="323"/>
    </row>
    <row r="41" spans="1:6" s="64" customFormat="1" ht="12.75">
      <c r="A41" s="204" t="s">
        <v>299</v>
      </c>
      <c r="B41" s="1" t="s">
        <v>32</v>
      </c>
      <c r="C41" s="67" t="s">
        <v>160</v>
      </c>
      <c r="D41" s="63" t="s">
        <v>298</v>
      </c>
      <c r="E41" s="338">
        <f>'Пр.7 Р.П. ЦС. ВР'!E176</f>
        <v>700</v>
      </c>
      <c r="F41" s="321"/>
    </row>
    <row r="42" spans="1:6" s="64" customFormat="1" ht="12.75">
      <c r="A42" s="84" t="s">
        <v>9</v>
      </c>
      <c r="B42" s="56" t="s">
        <v>302</v>
      </c>
      <c r="C42" s="56"/>
      <c r="D42" s="55"/>
      <c r="E42" s="337">
        <f>E43+E53</f>
        <v>3514.3399999999997</v>
      </c>
      <c r="F42" s="321"/>
    </row>
    <row r="43" spans="1:6" s="61" customFormat="1" ht="25.5">
      <c r="A43" s="84" t="s">
        <v>11</v>
      </c>
      <c r="B43" s="56" t="s">
        <v>10</v>
      </c>
      <c r="C43" s="56"/>
      <c r="D43" s="55"/>
      <c r="E43" s="337">
        <f>E44+E47+E50</f>
        <v>3211.3399999999997</v>
      </c>
      <c r="F43" s="324"/>
    </row>
    <row r="44" spans="1:6" s="64" customFormat="1" ht="39">
      <c r="A44" s="89" t="s">
        <v>36</v>
      </c>
      <c r="B44" s="1" t="s">
        <v>12</v>
      </c>
      <c r="C44" s="1"/>
      <c r="D44" s="63"/>
      <c r="E44" s="335">
        <f>E45</f>
        <v>476.1</v>
      </c>
      <c r="F44" s="321"/>
    </row>
    <row r="45" spans="1:6" s="64" customFormat="1" ht="12.75">
      <c r="A45" s="66" t="s">
        <v>146</v>
      </c>
      <c r="B45" s="1" t="s">
        <v>12</v>
      </c>
      <c r="C45" s="67" t="s">
        <v>160</v>
      </c>
      <c r="D45" s="63"/>
      <c r="E45" s="335">
        <f>E46</f>
        <v>476.1</v>
      </c>
      <c r="F45" s="321"/>
    </row>
    <row r="46" spans="1:6" s="64" customFormat="1" ht="12.75">
      <c r="A46" s="204" t="s">
        <v>376</v>
      </c>
      <c r="B46" s="1" t="s">
        <v>12</v>
      </c>
      <c r="C46" s="67" t="s">
        <v>160</v>
      </c>
      <c r="D46" s="63" t="s">
        <v>377</v>
      </c>
      <c r="E46" s="335">
        <f>'Пр.7 Р.П. ЦС. ВР'!E200</f>
        <v>476.1</v>
      </c>
      <c r="F46" s="321"/>
    </row>
    <row r="47" spans="1:6" s="64" customFormat="1" ht="39">
      <c r="A47" s="69" t="s">
        <v>13</v>
      </c>
      <c r="B47" s="1" t="s">
        <v>14</v>
      </c>
      <c r="C47" s="1"/>
      <c r="D47" s="63"/>
      <c r="E47" s="335">
        <f>E48</f>
        <v>370</v>
      </c>
      <c r="F47" s="321"/>
    </row>
    <row r="48" spans="1:6" s="61" customFormat="1" ht="12.75">
      <c r="A48" s="66" t="s">
        <v>146</v>
      </c>
      <c r="B48" s="1" t="s">
        <v>14</v>
      </c>
      <c r="C48" s="1" t="s">
        <v>160</v>
      </c>
      <c r="D48" s="55"/>
      <c r="E48" s="335">
        <f>E49</f>
        <v>370</v>
      </c>
      <c r="F48" s="324"/>
    </row>
    <row r="49" spans="1:6" s="64" customFormat="1" ht="12.75">
      <c r="A49" s="204" t="s">
        <v>376</v>
      </c>
      <c r="B49" s="1" t="s">
        <v>14</v>
      </c>
      <c r="C49" s="67" t="s">
        <v>160</v>
      </c>
      <c r="D49" s="63" t="s">
        <v>377</v>
      </c>
      <c r="E49" s="335">
        <f>'Пр.7 Р.П. ЦС. ВР'!E202</f>
        <v>370</v>
      </c>
      <c r="F49" s="321"/>
    </row>
    <row r="50" spans="1:6" s="64" customFormat="1" ht="39">
      <c r="A50" s="69" t="s">
        <v>15</v>
      </c>
      <c r="B50" s="1" t="s">
        <v>21</v>
      </c>
      <c r="C50" s="1"/>
      <c r="D50" s="63"/>
      <c r="E50" s="335">
        <f>E51</f>
        <v>2365.24</v>
      </c>
      <c r="F50" s="321"/>
    </row>
    <row r="51" spans="1:6" s="64" customFormat="1" ht="12.75">
      <c r="A51" s="66" t="s">
        <v>146</v>
      </c>
      <c r="B51" s="1" t="s">
        <v>21</v>
      </c>
      <c r="C51" s="1" t="s">
        <v>160</v>
      </c>
      <c r="D51" s="63"/>
      <c r="E51" s="335">
        <f>E52</f>
        <v>2365.24</v>
      </c>
      <c r="F51" s="321"/>
    </row>
    <row r="52" spans="1:6" s="64" customFormat="1" ht="12.75">
      <c r="A52" s="204" t="s">
        <v>376</v>
      </c>
      <c r="B52" s="1" t="s">
        <v>21</v>
      </c>
      <c r="C52" s="67" t="s">
        <v>160</v>
      </c>
      <c r="D52" s="63" t="s">
        <v>377</v>
      </c>
      <c r="E52" s="335">
        <f>'Пр.7 Р.П. ЦС. ВР'!E204</f>
        <v>2365.24</v>
      </c>
      <c r="F52" s="321"/>
    </row>
    <row r="53" spans="1:6" s="101" customFormat="1" ht="39">
      <c r="A53" s="84" t="s">
        <v>16</v>
      </c>
      <c r="B53" s="56" t="s">
        <v>386</v>
      </c>
      <c r="C53" s="56"/>
      <c r="D53" s="55"/>
      <c r="E53" s="337">
        <f>E54+E57</f>
        <v>303</v>
      </c>
      <c r="F53" s="325"/>
    </row>
    <row r="54" spans="1:6" s="101" customFormat="1" ht="39">
      <c r="A54" s="89" t="s">
        <v>17</v>
      </c>
      <c r="B54" s="1" t="s">
        <v>28</v>
      </c>
      <c r="C54" s="56"/>
      <c r="D54" s="55"/>
      <c r="E54" s="335">
        <f>E55</f>
        <v>303</v>
      </c>
      <c r="F54" s="325"/>
    </row>
    <row r="55" spans="1:6" s="61" customFormat="1" ht="12.75">
      <c r="A55" s="66" t="s">
        <v>146</v>
      </c>
      <c r="B55" s="1" t="s">
        <v>28</v>
      </c>
      <c r="C55" s="1" t="s">
        <v>160</v>
      </c>
      <c r="D55" s="55"/>
      <c r="E55" s="335">
        <f>E56</f>
        <v>303</v>
      </c>
      <c r="F55" s="324"/>
    </row>
    <row r="56" spans="1:6" s="64" customFormat="1" ht="12.75">
      <c r="A56" s="204" t="s">
        <v>376</v>
      </c>
      <c r="B56" s="1" t="s">
        <v>28</v>
      </c>
      <c r="C56" s="67" t="s">
        <v>160</v>
      </c>
      <c r="D56" s="63" t="s">
        <v>377</v>
      </c>
      <c r="E56" s="335">
        <f>'Пр.7 Р.П. ЦС. ВР'!E207</f>
        <v>303</v>
      </c>
      <c r="F56" s="321"/>
    </row>
    <row r="57" spans="1:6" s="64" customFormat="1" ht="39" hidden="1">
      <c r="A57" s="89" t="s">
        <v>18</v>
      </c>
      <c r="B57" s="1" t="s">
        <v>29</v>
      </c>
      <c r="C57" s="1"/>
      <c r="D57" s="63"/>
      <c r="E57" s="335">
        <f>E58</f>
        <v>0</v>
      </c>
      <c r="F57" s="321"/>
    </row>
    <row r="58" spans="1:6" s="64" customFormat="1" ht="12.75" hidden="1">
      <c r="A58" s="69" t="s">
        <v>264</v>
      </c>
      <c r="B58" s="1" t="s">
        <v>29</v>
      </c>
      <c r="C58" s="1" t="s">
        <v>291</v>
      </c>
      <c r="D58" s="63" t="s">
        <v>377</v>
      </c>
      <c r="E58" s="335">
        <f>E59</f>
        <v>0</v>
      </c>
      <c r="F58" s="321"/>
    </row>
    <row r="59" spans="1:6" s="64" customFormat="1" ht="12.75" hidden="1">
      <c r="A59" s="204" t="s">
        <v>376</v>
      </c>
      <c r="B59" s="1" t="s">
        <v>29</v>
      </c>
      <c r="C59" s="1" t="s">
        <v>291</v>
      </c>
      <c r="D59" s="63" t="s">
        <v>377</v>
      </c>
      <c r="E59" s="335">
        <f>'Пр.7 Р.П. ЦС. ВР'!E209</f>
        <v>0</v>
      </c>
      <c r="F59" s="321"/>
    </row>
    <row r="60" spans="1:6" s="142" customFormat="1" ht="12.75">
      <c r="A60" s="84" t="s">
        <v>478</v>
      </c>
      <c r="B60" s="56" t="s">
        <v>480</v>
      </c>
      <c r="C60" s="56"/>
      <c r="D60" s="55"/>
      <c r="E60" s="337">
        <f>E61+E71</f>
        <v>3841.55</v>
      </c>
      <c r="F60" s="326"/>
    </row>
    <row r="61" spans="1:6" s="61" customFormat="1" ht="25.5">
      <c r="A61" s="84" t="s">
        <v>479</v>
      </c>
      <c r="B61" s="56" t="s">
        <v>481</v>
      </c>
      <c r="C61" s="56"/>
      <c r="D61" s="55"/>
      <c r="E61" s="337">
        <f>E62+E68+E65</f>
        <v>2710</v>
      </c>
      <c r="F61" s="324"/>
    </row>
    <row r="62" spans="1:6" s="64" customFormat="1" ht="39">
      <c r="A62" s="89" t="s">
        <v>482</v>
      </c>
      <c r="B62" s="1" t="s">
        <v>483</v>
      </c>
      <c r="C62" s="1"/>
      <c r="D62" s="63"/>
      <c r="E62" s="335">
        <f>E63</f>
        <v>2000</v>
      </c>
      <c r="F62" s="321"/>
    </row>
    <row r="63" spans="1:6" s="64" customFormat="1" ht="12.75">
      <c r="A63" s="66" t="s">
        <v>146</v>
      </c>
      <c r="B63" s="1" t="s">
        <v>483</v>
      </c>
      <c r="C63" s="67" t="s">
        <v>160</v>
      </c>
      <c r="D63" s="63"/>
      <c r="E63" s="335">
        <f>E64</f>
        <v>2000</v>
      </c>
      <c r="F63" s="321"/>
    </row>
    <row r="64" spans="1:6" s="68" customFormat="1" ht="12.75">
      <c r="A64" s="89" t="s">
        <v>374</v>
      </c>
      <c r="B64" s="1" t="s">
        <v>483</v>
      </c>
      <c r="C64" s="67" t="s">
        <v>160</v>
      </c>
      <c r="D64" s="63" t="s">
        <v>375</v>
      </c>
      <c r="E64" s="335">
        <f>'Пр.7 Р.П. ЦС. ВР'!E100</f>
        <v>2000</v>
      </c>
      <c r="F64" s="327"/>
    </row>
    <row r="65" spans="1:6" s="68" customFormat="1" ht="39.75" customHeight="1">
      <c r="A65" s="79" t="s">
        <v>164</v>
      </c>
      <c r="B65" s="203" t="s">
        <v>145</v>
      </c>
      <c r="C65" s="67"/>
      <c r="D65" s="63"/>
      <c r="E65" s="335">
        <f>E67</f>
        <v>710</v>
      </c>
      <c r="F65" s="327"/>
    </row>
    <row r="66" spans="1:6" s="68" customFormat="1" ht="12.75">
      <c r="A66" s="66" t="s">
        <v>146</v>
      </c>
      <c r="B66" s="203" t="s">
        <v>145</v>
      </c>
      <c r="C66" s="67" t="s">
        <v>160</v>
      </c>
      <c r="D66" s="63"/>
      <c r="E66" s="335">
        <f>E67</f>
        <v>710</v>
      </c>
      <c r="F66" s="327"/>
    </row>
    <row r="67" spans="1:6" s="68" customFormat="1" ht="12.75">
      <c r="A67" s="204" t="s">
        <v>376</v>
      </c>
      <c r="B67" s="203" t="s">
        <v>145</v>
      </c>
      <c r="C67" s="67" t="s">
        <v>160</v>
      </c>
      <c r="D67" s="63" t="s">
        <v>377</v>
      </c>
      <c r="E67" s="335">
        <f>'Пр.7 Р.П. ЦС. ВР'!E213</f>
        <v>710</v>
      </c>
      <c r="F67" s="327"/>
    </row>
    <row r="68" spans="1:6" s="68" customFormat="1" ht="12.75" hidden="1">
      <c r="A68" s="89" t="s">
        <v>82</v>
      </c>
      <c r="B68" s="80" t="s">
        <v>81</v>
      </c>
      <c r="C68" s="67"/>
      <c r="D68" s="63"/>
      <c r="E68" s="335">
        <f>E69</f>
        <v>0</v>
      </c>
      <c r="F68" s="327"/>
    </row>
    <row r="69" spans="1:6" s="68" customFormat="1" ht="12.75" hidden="1">
      <c r="A69" s="69" t="s">
        <v>264</v>
      </c>
      <c r="B69" s="80" t="s">
        <v>81</v>
      </c>
      <c r="C69" s="67" t="s">
        <v>291</v>
      </c>
      <c r="D69" s="63"/>
      <c r="E69" s="335">
        <f>E70</f>
        <v>0</v>
      </c>
      <c r="F69" s="327"/>
    </row>
    <row r="70" spans="1:6" s="68" customFormat="1" ht="12.75" hidden="1">
      <c r="A70" s="89" t="s">
        <v>374</v>
      </c>
      <c r="B70" s="80" t="s">
        <v>81</v>
      </c>
      <c r="C70" s="67" t="s">
        <v>291</v>
      </c>
      <c r="D70" s="63" t="s">
        <v>375</v>
      </c>
      <c r="E70" s="335">
        <f>'Пр.7 Р.П. ЦС. ВР'!E102</f>
        <v>0</v>
      </c>
      <c r="F70" s="327"/>
    </row>
    <row r="71" spans="1:6" s="101" customFormat="1" ht="39">
      <c r="A71" s="84" t="s">
        <v>484</v>
      </c>
      <c r="B71" s="56" t="s">
        <v>22</v>
      </c>
      <c r="C71" s="56"/>
      <c r="D71" s="55"/>
      <c r="E71" s="337">
        <f>E72+E75</f>
        <v>1131.55</v>
      </c>
      <c r="F71" s="325"/>
    </row>
    <row r="72" spans="1:6" s="64" customFormat="1" ht="51.75">
      <c r="A72" s="95" t="s">
        <v>47</v>
      </c>
      <c r="B72" s="1" t="s">
        <v>485</v>
      </c>
      <c r="C72" s="1"/>
      <c r="D72" s="63"/>
      <c r="E72" s="335">
        <f>E73</f>
        <v>581.55</v>
      </c>
      <c r="F72" s="321"/>
    </row>
    <row r="73" spans="1:6" s="64" customFormat="1" ht="12.75">
      <c r="A73" s="66" t="s">
        <v>146</v>
      </c>
      <c r="B73" s="1" t="s">
        <v>485</v>
      </c>
      <c r="C73" s="1" t="s">
        <v>160</v>
      </c>
      <c r="D73" s="63"/>
      <c r="E73" s="335">
        <f>E74</f>
        <v>581.55</v>
      </c>
      <c r="F73" s="321"/>
    </row>
    <row r="74" spans="1:6" s="64" customFormat="1" ht="12.75">
      <c r="A74" s="89" t="s">
        <v>374</v>
      </c>
      <c r="B74" s="1" t="s">
        <v>485</v>
      </c>
      <c r="C74" s="67" t="s">
        <v>160</v>
      </c>
      <c r="D74" s="63" t="s">
        <v>375</v>
      </c>
      <c r="E74" s="335">
        <f>'Пр.7 Р.П. ЦС. ВР'!E106</f>
        <v>581.55</v>
      </c>
      <c r="F74" s="321"/>
    </row>
    <row r="75" spans="1:6" s="64" customFormat="1" ht="51.75">
      <c r="A75" s="95" t="s">
        <v>486</v>
      </c>
      <c r="B75" s="1" t="s">
        <v>487</v>
      </c>
      <c r="C75" s="1"/>
      <c r="D75" s="63"/>
      <c r="E75" s="335">
        <f>E76</f>
        <v>550</v>
      </c>
      <c r="F75" s="321"/>
    </row>
    <row r="76" spans="1:6" s="64" customFormat="1" ht="12.75">
      <c r="A76" s="66" t="s">
        <v>146</v>
      </c>
      <c r="B76" s="1" t="s">
        <v>487</v>
      </c>
      <c r="C76" s="67" t="s">
        <v>160</v>
      </c>
      <c r="D76" s="63"/>
      <c r="E76" s="335">
        <f>E77</f>
        <v>550</v>
      </c>
      <c r="F76" s="321"/>
    </row>
    <row r="77" spans="1:6" s="68" customFormat="1" ht="12.75">
      <c r="A77" s="89" t="s">
        <v>374</v>
      </c>
      <c r="B77" s="1" t="s">
        <v>487</v>
      </c>
      <c r="C77" s="67" t="s">
        <v>160</v>
      </c>
      <c r="D77" s="63" t="s">
        <v>375</v>
      </c>
      <c r="E77" s="335">
        <f>'Пр.7 Р.П. ЦС. ВР'!E108</f>
        <v>550</v>
      </c>
      <c r="F77" s="327"/>
    </row>
    <row r="78" spans="1:6" s="61" customFormat="1" ht="25.5">
      <c r="A78" s="84" t="s">
        <v>493</v>
      </c>
      <c r="B78" s="56" t="s">
        <v>227</v>
      </c>
      <c r="C78" s="56"/>
      <c r="D78" s="55"/>
      <c r="E78" s="337">
        <f>E79+E93+E106</f>
        <v>4391.56909</v>
      </c>
      <c r="F78" s="324"/>
    </row>
    <row r="79" spans="1:6" s="64" customFormat="1" ht="51.75">
      <c r="A79" s="84" t="s">
        <v>495</v>
      </c>
      <c r="B79" s="56" t="s">
        <v>494</v>
      </c>
      <c r="C79" s="56"/>
      <c r="D79" s="55"/>
      <c r="E79" s="337">
        <f>E80+E83+E90</f>
        <v>3391.56909</v>
      </c>
      <c r="F79" s="321"/>
    </row>
    <row r="80" spans="1:6" s="64" customFormat="1" ht="78" hidden="1">
      <c r="A80" s="89" t="s">
        <v>497</v>
      </c>
      <c r="B80" s="80" t="s">
        <v>51</v>
      </c>
      <c r="C80" s="56"/>
      <c r="D80" s="55"/>
      <c r="E80" s="337">
        <f>E81</f>
        <v>1050.57729</v>
      </c>
      <c r="F80" s="321"/>
    </row>
    <row r="81" spans="1:6" s="64" customFormat="1" ht="12.75" hidden="1">
      <c r="A81" s="37" t="s">
        <v>76</v>
      </c>
      <c r="B81" s="80" t="s">
        <v>51</v>
      </c>
      <c r="C81" s="1" t="s">
        <v>75</v>
      </c>
      <c r="D81" s="55"/>
      <c r="E81" s="337">
        <f>E82</f>
        <v>1050.57729</v>
      </c>
      <c r="F81" s="321"/>
    </row>
    <row r="82" spans="1:6" s="64" customFormat="1" ht="12.75" hidden="1">
      <c r="A82" s="204" t="s">
        <v>251</v>
      </c>
      <c r="B82" s="80" t="s">
        <v>51</v>
      </c>
      <c r="C82" s="1" t="s">
        <v>75</v>
      </c>
      <c r="D82" s="63" t="s">
        <v>250</v>
      </c>
      <c r="E82" s="337">
        <f>'Пр.7 Р.П. ЦС. ВР'!E136</f>
        <v>1050.57729</v>
      </c>
      <c r="F82" s="321"/>
    </row>
    <row r="83" spans="1:6" s="64" customFormat="1" ht="78" hidden="1">
      <c r="A83" s="222" t="s">
        <v>54</v>
      </c>
      <c r="B83" s="227" t="s">
        <v>496</v>
      </c>
      <c r="C83" s="227" t="s">
        <v>75</v>
      </c>
      <c r="D83" s="228" t="s">
        <v>250</v>
      </c>
      <c r="E83" s="337">
        <f>E84+E87</f>
        <v>0</v>
      </c>
      <c r="F83" s="321"/>
    </row>
    <row r="84" spans="1:6" s="64" customFormat="1" ht="78" hidden="1">
      <c r="A84" s="89" t="s">
        <v>55</v>
      </c>
      <c r="B84" s="1" t="s">
        <v>496</v>
      </c>
      <c r="C84" s="1"/>
      <c r="D84" s="63"/>
      <c r="E84" s="335">
        <f>E85</f>
        <v>0</v>
      </c>
      <c r="F84" s="321"/>
    </row>
    <row r="85" spans="1:6" s="64" customFormat="1" ht="12.75" hidden="1">
      <c r="A85" s="79" t="s">
        <v>76</v>
      </c>
      <c r="B85" s="1" t="s">
        <v>496</v>
      </c>
      <c r="C85" s="1" t="s">
        <v>75</v>
      </c>
      <c r="D85" s="63"/>
      <c r="E85" s="335">
        <f>E86</f>
        <v>0</v>
      </c>
      <c r="F85" s="321"/>
    </row>
    <row r="86" spans="1:6" s="64" customFormat="1" ht="12.75" hidden="1">
      <c r="A86" s="204" t="s">
        <v>251</v>
      </c>
      <c r="B86" s="1" t="s">
        <v>496</v>
      </c>
      <c r="C86" s="1" t="s">
        <v>75</v>
      </c>
      <c r="D86" s="63" t="s">
        <v>250</v>
      </c>
      <c r="E86" s="335">
        <f>'Пр.7 Р.П. ЦС. ВР'!E139</f>
        <v>0</v>
      </c>
      <c r="F86" s="321"/>
    </row>
    <row r="87" spans="1:6" s="64" customFormat="1" ht="78" hidden="1">
      <c r="A87" s="89" t="s">
        <v>53</v>
      </c>
      <c r="B87" s="1" t="s">
        <v>496</v>
      </c>
      <c r="C87" s="1"/>
      <c r="D87" s="63"/>
      <c r="E87" s="335">
        <f>E88</f>
        <v>0</v>
      </c>
      <c r="F87" s="321"/>
    </row>
    <row r="88" spans="1:6" s="64" customFormat="1" ht="12.75" hidden="1">
      <c r="A88" s="79" t="s">
        <v>76</v>
      </c>
      <c r="B88" s="1" t="s">
        <v>496</v>
      </c>
      <c r="C88" s="1" t="s">
        <v>75</v>
      </c>
      <c r="D88" s="63"/>
      <c r="E88" s="335">
        <f>E89</f>
        <v>0</v>
      </c>
      <c r="F88" s="321"/>
    </row>
    <row r="89" spans="1:6" s="64" customFormat="1" ht="12.75" hidden="1">
      <c r="A89" s="204" t="s">
        <v>251</v>
      </c>
      <c r="B89" s="1" t="s">
        <v>496</v>
      </c>
      <c r="C89" s="1" t="s">
        <v>75</v>
      </c>
      <c r="D89" s="63" t="s">
        <v>250</v>
      </c>
      <c r="E89" s="335">
        <f>'Пр.7 Р.П. ЦС. ВР'!E141</f>
        <v>0</v>
      </c>
      <c r="F89" s="321"/>
    </row>
    <row r="90" spans="1:6" s="64" customFormat="1" ht="78">
      <c r="A90" s="89" t="s">
        <v>498</v>
      </c>
      <c r="B90" s="1" t="s">
        <v>23</v>
      </c>
      <c r="C90" s="1"/>
      <c r="D90" s="63"/>
      <c r="E90" s="335">
        <f>E91</f>
        <v>2340.9918</v>
      </c>
      <c r="F90" s="321"/>
    </row>
    <row r="91" spans="1:6" s="64" customFormat="1" ht="15.75" customHeight="1">
      <c r="A91" s="37" t="s">
        <v>152</v>
      </c>
      <c r="B91" s="1" t="s">
        <v>23</v>
      </c>
      <c r="C91" s="1" t="s">
        <v>161</v>
      </c>
      <c r="D91" s="63"/>
      <c r="E91" s="335">
        <f>E92</f>
        <v>2340.9918</v>
      </c>
      <c r="F91" s="321"/>
    </row>
    <row r="92" spans="1:6" s="64" customFormat="1" ht="12.75">
      <c r="A92" s="204" t="s">
        <v>251</v>
      </c>
      <c r="B92" s="1" t="s">
        <v>23</v>
      </c>
      <c r="C92" s="1" t="s">
        <v>161</v>
      </c>
      <c r="D92" s="63" t="s">
        <v>250</v>
      </c>
      <c r="E92" s="335">
        <f>'Пр.7 Р.П. ЦС. ВР'!E143</f>
        <v>2340.9918</v>
      </c>
      <c r="F92" s="321"/>
    </row>
    <row r="93" spans="1:6" s="101" customFormat="1" ht="51.75">
      <c r="A93" s="60" t="s">
        <v>455</v>
      </c>
      <c r="B93" s="56" t="s">
        <v>236</v>
      </c>
      <c r="C93" s="56"/>
      <c r="D93" s="55"/>
      <c r="E93" s="337">
        <f>E94+E97+E100+E103</f>
        <v>1000</v>
      </c>
      <c r="F93" s="325"/>
    </row>
    <row r="94" spans="1:6" s="64" customFormat="1" ht="64.5">
      <c r="A94" s="65" t="s">
        <v>125</v>
      </c>
      <c r="B94" s="1" t="s">
        <v>454</v>
      </c>
      <c r="C94" s="1"/>
      <c r="D94" s="63"/>
      <c r="E94" s="335">
        <f>E95</f>
        <v>1000</v>
      </c>
      <c r="F94" s="321"/>
    </row>
    <row r="95" spans="1:6" s="64" customFormat="1" ht="17.25" customHeight="1">
      <c r="A95" s="37" t="s">
        <v>158</v>
      </c>
      <c r="B95" s="1" t="s">
        <v>454</v>
      </c>
      <c r="C95" s="1" t="s">
        <v>159</v>
      </c>
      <c r="D95" s="63"/>
      <c r="E95" s="335">
        <f>E96</f>
        <v>1000</v>
      </c>
      <c r="F95" s="321"/>
    </row>
    <row r="96" spans="1:6" s="64" customFormat="1" ht="12.75">
      <c r="A96" s="83" t="s">
        <v>304</v>
      </c>
      <c r="B96" s="1" t="s">
        <v>454</v>
      </c>
      <c r="C96" s="1" t="s">
        <v>159</v>
      </c>
      <c r="D96" s="63" t="s">
        <v>303</v>
      </c>
      <c r="E96" s="335">
        <f>'Пр.7 Р.П. ЦС. ВР'!E253</f>
        <v>1000</v>
      </c>
      <c r="F96" s="321"/>
    </row>
    <row r="97" spans="1:5" ht="12.75" hidden="1">
      <c r="A97" s="65" t="s">
        <v>95</v>
      </c>
      <c r="B97" s="1" t="s">
        <v>94</v>
      </c>
      <c r="C97" s="1"/>
      <c r="D97" s="63"/>
      <c r="E97" s="335">
        <f>E98</f>
        <v>0</v>
      </c>
    </row>
    <row r="98" spans="1:5" ht="12.75" hidden="1">
      <c r="A98" s="66" t="s">
        <v>40</v>
      </c>
      <c r="B98" s="1" t="s">
        <v>94</v>
      </c>
      <c r="C98" s="1" t="s">
        <v>39</v>
      </c>
      <c r="D98" s="63"/>
      <c r="E98" s="335">
        <f>E99</f>
        <v>0</v>
      </c>
    </row>
    <row r="99" spans="1:5" ht="13.5" hidden="1">
      <c r="A99" s="314" t="s">
        <v>304</v>
      </c>
      <c r="B99" s="1" t="s">
        <v>94</v>
      </c>
      <c r="C99" s="1" t="s">
        <v>39</v>
      </c>
      <c r="D99" s="63" t="s">
        <v>303</v>
      </c>
      <c r="E99" s="335">
        <f>'Пр.7 Р.П. ЦС. ВР'!E256</f>
        <v>0</v>
      </c>
    </row>
    <row r="100" spans="1:5" ht="25.5" hidden="1">
      <c r="A100" s="65" t="s">
        <v>120</v>
      </c>
      <c r="B100" s="1" t="s">
        <v>96</v>
      </c>
      <c r="C100" s="1"/>
      <c r="D100" s="63"/>
      <c r="E100" s="335">
        <f>E101</f>
        <v>0</v>
      </c>
    </row>
    <row r="101" spans="1:5" ht="12.75" hidden="1">
      <c r="A101" s="66" t="s">
        <v>40</v>
      </c>
      <c r="B101" s="1" t="s">
        <v>96</v>
      </c>
      <c r="C101" s="1" t="s">
        <v>39</v>
      </c>
      <c r="D101" s="63"/>
      <c r="E101" s="335">
        <f>E102</f>
        <v>0</v>
      </c>
    </row>
    <row r="102" spans="1:5" ht="13.5" hidden="1">
      <c r="A102" s="314" t="s">
        <v>304</v>
      </c>
      <c r="B102" s="1" t="s">
        <v>96</v>
      </c>
      <c r="C102" s="1" t="s">
        <v>39</v>
      </c>
      <c r="D102" s="63" t="s">
        <v>303</v>
      </c>
      <c r="E102" s="335">
        <f>'Пр.7 Р.П. ЦС. ВР'!E259</f>
        <v>0</v>
      </c>
    </row>
    <row r="103" spans="1:5" ht="12.75" hidden="1">
      <c r="A103" s="65" t="s">
        <v>98</v>
      </c>
      <c r="B103" s="1" t="s">
        <v>97</v>
      </c>
      <c r="C103" s="1"/>
      <c r="D103" s="63"/>
      <c r="E103" s="335">
        <f>E104</f>
        <v>0</v>
      </c>
    </row>
    <row r="104" spans="1:5" ht="12.75" hidden="1">
      <c r="A104" s="66" t="s">
        <v>40</v>
      </c>
      <c r="B104" s="1" t="s">
        <v>97</v>
      </c>
      <c r="C104" s="1" t="s">
        <v>39</v>
      </c>
      <c r="D104" s="63"/>
      <c r="E104" s="335">
        <f>E105</f>
        <v>0</v>
      </c>
    </row>
    <row r="105" spans="1:5" ht="13.5" hidden="1">
      <c r="A105" s="314" t="s">
        <v>304</v>
      </c>
      <c r="B105" s="1" t="s">
        <v>97</v>
      </c>
      <c r="C105" s="1" t="s">
        <v>39</v>
      </c>
      <c r="D105" s="63" t="s">
        <v>303</v>
      </c>
      <c r="E105" s="335">
        <f>'Пр.7 Р.П. ЦС. ВР'!E262</f>
        <v>0</v>
      </c>
    </row>
    <row r="106" spans="1:6" s="64" customFormat="1" ht="25.5" hidden="1">
      <c r="A106" s="84" t="s">
        <v>493</v>
      </c>
      <c r="B106" s="56" t="s">
        <v>79</v>
      </c>
      <c r="C106" s="1"/>
      <c r="D106" s="63"/>
      <c r="E106" s="335">
        <f>E107+E110</f>
        <v>0</v>
      </c>
      <c r="F106" s="321"/>
    </row>
    <row r="107" spans="1:6" s="64" customFormat="1" ht="64.5" hidden="1">
      <c r="A107" s="89" t="s">
        <v>86</v>
      </c>
      <c r="B107" s="1" t="s">
        <v>80</v>
      </c>
      <c r="C107" s="80" t="s">
        <v>75</v>
      </c>
      <c r="D107" s="63"/>
      <c r="E107" s="335">
        <f>E108</f>
        <v>0</v>
      </c>
      <c r="F107" s="321"/>
    </row>
    <row r="108" spans="1:6" s="64" customFormat="1" ht="12.75" hidden="1">
      <c r="A108" s="79" t="s">
        <v>76</v>
      </c>
      <c r="B108" s="1" t="s">
        <v>80</v>
      </c>
      <c r="C108" s="80" t="s">
        <v>75</v>
      </c>
      <c r="D108" s="63"/>
      <c r="E108" s="335">
        <f>E109</f>
        <v>0</v>
      </c>
      <c r="F108" s="321"/>
    </row>
    <row r="109" spans="1:6" s="64" customFormat="1" ht="12.75" hidden="1">
      <c r="A109" s="204" t="s">
        <v>251</v>
      </c>
      <c r="B109" s="1" t="s">
        <v>80</v>
      </c>
      <c r="C109" s="80" t="s">
        <v>75</v>
      </c>
      <c r="D109" s="63" t="s">
        <v>250</v>
      </c>
      <c r="E109" s="335">
        <f>'Пр.7 Р.П. ЦС. ВР'!E146</f>
        <v>0</v>
      </c>
      <c r="F109" s="321"/>
    </row>
    <row r="110" spans="1:6" s="64" customFormat="1" ht="25.5" hidden="1">
      <c r="A110" s="89" t="s">
        <v>104</v>
      </c>
      <c r="B110" s="80" t="s">
        <v>103</v>
      </c>
      <c r="C110" s="315"/>
      <c r="D110" s="63"/>
      <c r="E110" s="335">
        <f>E111</f>
        <v>0</v>
      </c>
      <c r="F110" s="321"/>
    </row>
    <row r="111" spans="1:6" s="64" customFormat="1" ht="12.75" hidden="1">
      <c r="A111" s="79" t="s">
        <v>76</v>
      </c>
      <c r="B111" s="80" t="s">
        <v>103</v>
      </c>
      <c r="C111" s="80" t="s">
        <v>75</v>
      </c>
      <c r="D111" s="63"/>
      <c r="E111" s="335">
        <f>E112</f>
        <v>0</v>
      </c>
      <c r="F111" s="321"/>
    </row>
    <row r="112" spans="1:6" s="64" customFormat="1" ht="12.75" hidden="1">
      <c r="A112" s="204" t="s">
        <v>251</v>
      </c>
      <c r="B112" s="80" t="s">
        <v>103</v>
      </c>
      <c r="C112" s="80" t="s">
        <v>75</v>
      </c>
      <c r="D112" s="63" t="s">
        <v>250</v>
      </c>
      <c r="E112" s="335">
        <f>'Пр.7 Р.П. ЦС. ВР'!E148</f>
        <v>0</v>
      </c>
      <c r="F112" s="321"/>
    </row>
    <row r="113" spans="1:6" s="101" customFormat="1" ht="12.75">
      <c r="A113" s="58" t="s">
        <v>470</v>
      </c>
      <c r="B113" s="56" t="s">
        <v>228</v>
      </c>
      <c r="C113" s="56"/>
      <c r="D113" s="55"/>
      <c r="E113" s="337">
        <f>E114+E118+E122+E126</f>
        <v>1860.81</v>
      </c>
      <c r="F113" s="325"/>
    </row>
    <row r="114" spans="1:6" s="64" customFormat="1" ht="25.5" hidden="1">
      <c r="A114" s="84" t="s">
        <v>476</v>
      </c>
      <c r="B114" s="56" t="s">
        <v>232</v>
      </c>
      <c r="C114" s="56"/>
      <c r="D114" s="55"/>
      <c r="E114" s="337">
        <f>E115</f>
        <v>0</v>
      </c>
      <c r="F114" s="321"/>
    </row>
    <row r="115" spans="1:6" s="64" customFormat="1" ht="39" hidden="1">
      <c r="A115" s="89" t="s">
        <v>124</v>
      </c>
      <c r="B115" s="1" t="s">
        <v>24</v>
      </c>
      <c r="C115" s="1"/>
      <c r="D115" s="63"/>
      <c r="E115" s="335">
        <f>E116</f>
        <v>0</v>
      </c>
      <c r="F115" s="321"/>
    </row>
    <row r="116" spans="1:6" s="64" customFormat="1" ht="12.75" hidden="1">
      <c r="A116" s="69" t="s">
        <v>264</v>
      </c>
      <c r="B116" s="1" t="s">
        <v>24</v>
      </c>
      <c r="C116" s="1" t="s">
        <v>291</v>
      </c>
      <c r="D116" s="63"/>
      <c r="E116" s="335">
        <f>E117</f>
        <v>0</v>
      </c>
      <c r="F116" s="321"/>
    </row>
    <row r="117" spans="1:6" s="64" customFormat="1" ht="12.75" hidden="1">
      <c r="A117" s="76" t="s">
        <v>378</v>
      </c>
      <c r="B117" s="1" t="s">
        <v>24</v>
      </c>
      <c r="C117" s="1" t="s">
        <v>291</v>
      </c>
      <c r="D117" s="63" t="s">
        <v>379</v>
      </c>
      <c r="E117" s="335">
        <f>'Пр.7 Р.П. ЦС. ВР'!E94</f>
        <v>0</v>
      </c>
      <c r="F117" s="321"/>
    </row>
    <row r="118" spans="1:6" s="61" customFormat="1" ht="39">
      <c r="A118" s="60" t="s">
        <v>471</v>
      </c>
      <c r="B118" s="1" t="s">
        <v>472</v>
      </c>
      <c r="C118" s="56"/>
      <c r="D118" s="56"/>
      <c r="E118" s="337">
        <f>E119</f>
        <v>410.62</v>
      </c>
      <c r="F118" s="324"/>
    </row>
    <row r="119" spans="1:6" s="64" customFormat="1" ht="51.75">
      <c r="A119" s="66" t="s">
        <v>473</v>
      </c>
      <c r="B119" s="1" t="s">
        <v>472</v>
      </c>
      <c r="C119" s="1"/>
      <c r="D119" s="1"/>
      <c r="E119" s="335">
        <f>E120</f>
        <v>410.62</v>
      </c>
      <c r="F119" s="321"/>
    </row>
    <row r="120" spans="1:6" s="64" customFormat="1" ht="12.75">
      <c r="A120" s="66" t="s">
        <v>146</v>
      </c>
      <c r="B120" s="1" t="s">
        <v>472</v>
      </c>
      <c r="C120" s="1" t="s">
        <v>160</v>
      </c>
      <c r="D120" s="1"/>
      <c r="E120" s="335">
        <f>E121</f>
        <v>410.62</v>
      </c>
      <c r="F120" s="321"/>
    </row>
    <row r="121" spans="1:6" s="64" customFormat="1" ht="25.5">
      <c r="A121" s="83" t="s">
        <v>322</v>
      </c>
      <c r="B121" s="1" t="s">
        <v>472</v>
      </c>
      <c r="C121" s="1" t="s">
        <v>160</v>
      </c>
      <c r="D121" s="63" t="s">
        <v>301</v>
      </c>
      <c r="E121" s="335">
        <f>'Пр.7 Р.П. ЦС. ВР'!E84</f>
        <v>410.62</v>
      </c>
      <c r="F121" s="321"/>
    </row>
    <row r="122" spans="1:6" s="64" customFormat="1" ht="25.5">
      <c r="A122" s="205" t="s">
        <v>25</v>
      </c>
      <c r="B122" s="206" t="s">
        <v>234</v>
      </c>
      <c r="C122" s="207"/>
      <c r="D122" s="56"/>
      <c r="E122" s="337">
        <f>E123</f>
        <v>435</v>
      </c>
      <c r="F122" s="321"/>
    </row>
    <row r="123" spans="1:5" ht="39">
      <c r="A123" s="95" t="s">
        <v>474</v>
      </c>
      <c r="B123" s="80" t="s">
        <v>475</v>
      </c>
      <c r="C123" s="1"/>
      <c r="D123" s="92"/>
      <c r="E123" s="338">
        <f>E124</f>
        <v>435</v>
      </c>
    </row>
    <row r="124" spans="1:5" ht="12.75">
      <c r="A124" s="66" t="s">
        <v>146</v>
      </c>
      <c r="B124" s="80" t="s">
        <v>475</v>
      </c>
      <c r="C124" s="1" t="s">
        <v>160</v>
      </c>
      <c r="D124" s="81"/>
      <c r="E124" s="338">
        <f>E125</f>
        <v>435</v>
      </c>
    </row>
    <row r="125" spans="1:6" s="64" customFormat="1" ht="12.75">
      <c r="A125" s="89" t="s">
        <v>380</v>
      </c>
      <c r="B125" s="80" t="s">
        <v>475</v>
      </c>
      <c r="C125" s="1" t="s">
        <v>160</v>
      </c>
      <c r="D125" s="63" t="s">
        <v>381</v>
      </c>
      <c r="E125" s="335">
        <f>'Пр.7 Р.П. ЦС. ВР'!E89</f>
        <v>435</v>
      </c>
      <c r="F125" s="321"/>
    </row>
    <row r="126" spans="1:6" s="101" customFormat="1" ht="39">
      <c r="A126" s="60" t="s">
        <v>438</v>
      </c>
      <c r="B126" s="56" t="s">
        <v>235</v>
      </c>
      <c r="C126" s="56"/>
      <c r="D126" s="55"/>
      <c r="E126" s="337">
        <f>E127+E132</f>
        <v>1015.19</v>
      </c>
      <c r="F126" s="325"/>
    </row>
    <row r="127" spans="1:6" s="64" customFormat="1" ht="64.5">
      <c r="A127" s="66" t="s">
        <v>442</v>
      </c>
      <c r="B127" s="1" t="s">
        <v>441</v>
      </c>
      <c r="C127" s="1"/>
      <c r="D127" s="63"/>
      <c r="E127" s="335">
        <f>E128+E130</f>
        <v>502.09999999999997</v>
      </c>
      <c r="F127" s="321"/>
    </row>
    <row r="128" spans="1:6" s="59" customFormat="1" ht="12.75">
      <c r="A128" s="76" t="s">
        <v>148</v>
      </c>
      <c r="B128" s="1" t="s">
        <v>441</v>
      </c>
      <c r="C128" s="1" t="s">
        <v>149</v>
      </c>
      <c r="D128" s="63"/>
      <c r="E128" s="335">
        <f>E129</f>
        <v>472.9</v>
      </c>
      <c r="F128" s="322"/>
    </row>
    <row r="129" spans="1:6" s="61" customFormat="1" ht="25.5">
      <c r="A129" s="83" t="s">
        <v>263</v>
      </c>
      <c r="B129" s="1" t="s">
        <v>441</v>
      </c>
      <c r="C129" s="1" t="s">
        <v>149</v>
      </c>
      <c r="D129" s="63" t="s">
        <v>262</v>
      </c>
      <c r="E129" s="335">
        <f>'Пр.7 Р.П. ЦС. ВР'!E24</f>
        <v>472.9</v>
      </c>
      <c r="F129" s="324"/>
    </row>
    <row r="130" spans="1:6" s="61" customFormat="1" ht="12.75">
      <c r="A130" s="66" t="s">
        <v>146</v>
      </c>
      <c r="B130" s="1" t="s">
        <v>441</v>
      </c>
      <c r="C130" s="1" t="s">
        <v>160</v>
      </c>
      <c r="D130" s="55"/>
      <c r="E130" s="335">
        <f>E131</f>
        <v>29.2</v>
      </c>
      <c r="F130" s="324"/>
    </row>
    <row r="131" spans="1:6" s="61" customFormat="1" ht="25.5">
      <c r="A131" s="83" t="s">
        <v>263</v>
      </c>
      <c r="B131" s="1" t="s">
        <v>441</v>
      </c>
      <c r="C131" s="1" t="s">
        <v>160</v>
      </c>
      <c r="D131" s="63" t="s">
        <v>262</v>
      </c>
      <c r="E131" s="335">
        <f>'Пр.7 Р.П. ЦС. ВР'!E25</f>
        <v>29.2</v>
      </c>
      <c r="F131" s="324"/>
    </row>
    <row r="132" spans="1:6" s="64" customFormat="1" ht="64.5">
      <c r="A132" s="66" t="s">
        <v>439</v>
      </c>
      <c r="B132" s="1" t="s">
        <v>440</v>
      </c>
      <c r="C132" s="1"/>
      <c r="D132" s="63"/>
      <c r="E132" s="335">
        <f>E133+E135</f>
        <v>513.09</v>
      </c>
      <c r="F132" s="321"/>
    </row>
    <row r="133" spans="1:6" s="64" customFormat="1" ht="12.75">
      <c r="A133" s="76" t="s">
        <v>148</v>
      </c>
      <c r="B133" s="1" t="s">
        <v>440</v>
      </c>
      <c r="C133" s="1" t="s">
        <v>149</v>
      </c>
      <c r="D133" s="63"/>
      <c r="E133" s="335">
        <f>E134</f>
        <v>476.90000000000003</v>
      </c>
      <c r="F133" s="321"/>
    </row>
    <row r="134" spans="1:6" s="54" customFormat="1" ht="25.5">
      <c r="A134" s="83" t="s">
        <v>263</v>
      </c>
      <c r="B134" s="1" t="s">
        <v>440</v>
      </c>
      <c r="C134" s="1" t="s">
        <v>149</v>
      </c>
      <c r="D134" s="1" t="s">
        <v>262</v>
      </c>
      <c r="E134" s="335">
        <f>'Пр.7 Р.П. ЦС. ВР'!E21</f>
        <v>476.90000000000003</v>
      </c>
      <c r="F134" s="275"/>
    </row>
    <row r="135" spans="1:6" s="64" customFormat="1" ht="12.75">
      <c r="A135" s="66" t="s">
        <v>146</v>
      </c>
      <c r="B135" s="1" t="s">
        <v>440</v>
      </c>
      <c r="C135" s="1" t="s">
        <v>160</v>
      </c>
      <c r="D135" s="63"/>
      <c r="E135" s="335">
        <f>E136</f>
        <v>36.19</v>
      </c>
      <c r="F135" s="321"/>
    </row>
    <row r="136" spans="1:6" s="64" customFormat="1" ht="25.5">
      <c r="A136" s="83" t="s">
        <v>263</v>
      </c>
      <c r="B136" s="1" t="s">
        <v>440</v>
      </c>
      <c r="C136" s="1" t="s">
        <v>160</v>
      </c>
      <c r="D136" s="63" t="s">
        <v>262</v>
      </c>
      <c r="E136" s="335">
        <f>'Пр.7 Р.П. ЦС. ВР'!E22</f>
        <v>36.19</v>
      </c>
      <c r="F136" s="321"/>
    </row>
    <row r="137" spans="1:6" s="64" customFormat="1" ht="25.5">
      <c r="A137" s="58" t="s">
        <v>26</v>
      </c>
      <c r="B137" s="56" t="s">
        <v>229</v>
      </c>
      <c r="C137" s="56"/>
      <c r="D137" s="55"/>
      <c r="E137" s="337">
        <f>E138+E148+E152</f>
        <v>13775.1</v>
      </c>
      <c r="F137" s="321"/>
    </row>
    <row r="138" spans="1:6" s="64" customFormat="1" ht="39">
      <c r="A138" s="60" t="s">
        <v>447</v>
      </c>
      <c r="B138" s="56" t="s">
        <v>237</v>
      </c>
      <c r="C138" s="56"/>
      <c r="D138" s="55"/>
      <c r="E138" s="337">
        <f>E139</f>
        <v>3890.8999999999996</v>
      </c>
      <c r="F138" s="321"/>
    </row>
    <row r="139" spans="1:6" s="64" customFormat="1" ht="39">
      <c r="A139" s="66" t="s">
        <v>448</v>
      </c>
      <c r="B139" s="1" t="s">
        <v>247</v>
      </c>
      <c r="C139" s="1"/>
      <c r="D139" s="63"/>
      <c r="E139" s="335">
        <f>E140+E142+E144+E146</f>
        <v>3890.8999999999996</v>
      </c>
      <c r="F139" s="321"/>
    </row>
    <row r="140" spans="1:6" s="64" customFormat="1" ht="12.75">
      <c r="A140" s="66" t="s">
        <v>287</v>
      </c>
      <c r="B140" s="1" t="s">
        <v>247</v>
      </c>
      <c r="C140" s="1" t="s">
        <v>288</v>
      </c>
      <c r="D140" s="63"/>
      <c r="E140" s="335">
        <f>E141</f>
        <v>2771.2</v>
      </c>
      <c r="F140" s="321"/>
    </row>
    <row r="141" spans="1:6" s="64" customFormat="1" ht="12.75">
      <c r="A141" s="83" t="s">
        <v>244</v>
      </c>
      <c r="B141" s="1" t="s">
        <v>247</v>
      </c>
      <c r="C141" s="1" t="s">
        <v>288</v>
      </c>
      <c r="D141" s="63" t="s">
        <v>243</v>
      </c>
      <c r="E141" s="335">
        <f>'Пр.7 Р.П. ЦС. ВР'!E227</f>
        <v>2771.2</v>
      </c>
      <c r="F141" s="321"/>
    </row>
    <row r="142" spans="1:6" s="61" customFormat="1" ht="12.75" hidden="1">
      <c r="A142" s="66" t="s">
        <v>289</v>
      </c>
      <c r="B142" s="1" t="s">
        <v>247</v>
      </c>
      <c r="C142" s="1" t="s">
        <v>290</v>
      </c>
      <c r="D142" s="55"/>
      <c r="E142" s="335">
        <f>E143</f>
        <v>0</v>
      </c>
      <c r="F142" s="324"/>
    </row>
    <row r="143" spans="1:6" s="61" customFormat="1" ht="12.75" hidden="1">
      <c r="A143" s="83" t="s">
        <v>244</v>
      </c>
      <c r="B143" s="1" t="s">
        <v>247</v>
      </c>
      <c r="C143" s="1" t="s">
        <v>290</v>
      </c>
      <c r="D143" s="63" t="s">
        <v>243</v>
      </c>
      <c r="E143" s="335">
        <f>'Пр.7 Р.П. ЦС. ВР'!E228</f>
        <v>0</v>
      </c>
      <c r="F143" s="324"/>
    </row>
    <row r="144" spans="1:6" s="64" customFormat="1" ht="12.75">
      <c r="A144" s="66" t="s">
        <v>146</v>
      </c>
      <c r="B144" s="1" t="s">
        <v>247</v>
      </c>
      <c r="C144" s="1" t="s">
        <v>160</v>
      </c>
      <c r="D144" s="63"/>
      <c r="E144" s="335">
        <f>E145</f>
        <v>1118.7</v>
      </c>
      <c r="F144" s="321"/>
    </row>
    <row r="145" spans="1:6" s="64" customFormat="1" ht="12.75">
      <c r="A145" s="83" t="s">
        <v>244</v>
      </c>
      <c r="B145" s="1" t="s">
        <v>247</v>
      </c>
      <c r="C145" s="1" t="s">
        <v>160</v>
      </c>
      <c r="D145" s="63" t="s">
        <v>243</v>
      </c>
      <c r="E145" s="335">
        <f>'Пр.7 Р.П. ЦС. ВР'!E229</f>
        <v>1118.7</v>
      </c>
      <c r="F145" s="321"/>
    </row>
    <row r="146" spans="1:6" s="64" customFormat="1" ht="15.75" customHeight="1">
      <c r="A146" s="37" t="s">
        <v>151</v>
      </c>
      <c r="B146" s="1" t="s">
        <v>247</v>
      </c>
      <c r="C146" s="1" t="s">
        <v>155</v>
      </c>
      <c r="D146" s="63"/>
      <c r="E146" s="335">
        <f>E147</f>
        <v>1</v>
      </c>
      <c r="F146" s="321"/>
    </row>
    <row r="147" spans="1:6" s="64" customFormat="1" ht="12.75">
      <c r="A147" s="83" t="s">
        <v>244</v>
      </c>
      <c r="B147" s="1" t="s">
        <v>247</v>
      </c>
      <c r="C147" s="1" t="s">
        <v>155</v>
      </c>
      <c r="D147" s="63" t="s">
        <v>243</v>
      </c>
      <c r="E147" s="335">
        <f>'Пр.7 Р.П. ЦС. ВР'!E230</f>
        <v>1</v>
      </c>
      <c r="F147" s="321"/>
    </row>
    <row r="148" spans="1:6" s="64" customFormat="1" ht="25.5">
      <c r="A148" s="60" t="s">
        <v>450</v>
      </c>
      <c r="B148" s="56" t="s">
        <v>238</v>
      </c>
      <c r="C148" s="56"/>
      <c r="D148" s="55"/>
      <c r="E148" s="337">
        <f>E149</f>
        <v>7716.600000000001</v>
      </c>
      <c r="F148" s="321"/>
    </row>
    <row r="149" spans="1:6" s="61" customFormat="1" ht="45" customHeight="1">
      <c r="A149" s="66" t="s">
        <v>449</v>
      </c>
      <c r="B149" s="1" t="s">
        <v>248</v>
      </c>
      <c r="C149" s="56"/>
      <c r="D149" s="55"/>
      <c r="E149" s="335">
        <f>E150</f>
        <v>7716.600000000001</v>
      </c>
      <c r="F149" s="324"/>
    </row>
    <row r="150" spans="1:6" s="64" customFormat="1" ht="14.25" customHeight="1">
      <c r="A150" s="37" t="s">
        <v>156</v>
      </c>
      <c r="B150" s="1" t="s">
        <v>248</v>
      </c>
      <c r="C150" s="1" t="s">
        <v>157</v>
      </c>
      <c r="D150" s="63"/>
      <c r="E150" s="335">
        <f>E151</f>
        <v>7716.600000000001</v>
      </c>
      <c r="F150" s="321"/>
    </row>
    <row r="151" spans="1:6" s="64" customFormat="1" ht="12.75">
      <c r="A151" s="83" t="s">
        <v>244</v>
      </c>
      <c r="B151" s="1" t="s">
        <v>248</v>
      </c>
      <c r="C151" s="1" t="s">
        <v>157</v>
      </c>
      <c r="D151" s="63" t="s">
        <v>243</v>
      </c>
      <c r="E151" s="335">
        <f>'Пр.7 Р.П. ЦС. ВР'!E233</f>
        <v>7716.600000000001</v>
      </c>
      <c r="F151" s="321"/>
    </row>
    <row r="152" spans="1:6" s="64" customFormat="1" ht="25.5">
      <c r="A152" s="84" t="s">
        <v>451</v>
      </c>
      <c r="B152" s="56" t="s">
        <v>239</v>
      </c>
      <c r="C152" s="56"/>
      <c r="D152" s="55"/>
      <c r="E152" s="337">
        <f>E153</f>
        <v>2167.6</v>
      </c>
      <c r="F152" s="321"/>
    </row>
    <row r="153" spans="1:6" s="64" customFormat="1" ht="39">
      <c r="A153" s="89" t="s">
        <v>452</v>
      </c>
      <c r="B153" s="1" t="s">
        <v>465</v>
      </c>
      <c r="C153" s="1"/>
      <c r="D153" s="63"/>
      <c r="E153" s="335">
        <f>E154+E156</f>
        <v>2167.6</v>
      </c>
      <c r="F153" s="321"/>
    </row>
    <row r="154" spans="1:6" s="61" customFormat="1" ht="12.75">
      <c r="A154" s="66" t="s">
        <v>146</v>
      </c>
      <c r="B154" s="1" t="s">
        <v>465</v>
      </c>
      <c r="C154" s="1" t="s">
        <v>160</v>
      </c>
      <c r="D154" s="63"/>
      <c r="E154" s="335">
        <f>E155</f>
        <v>1035.1</v>
      </c>
      <c r="F154" s="324"/>
    </row>
    <row r="155" spans="1:6" s="61" customFormat="1" ht="12.75">
      <c r="A155" s="83" t="s">
        <v>244</v>
      </c>
      <c r="B155" s="1" t="s">
        <v>465</v>
      </c>
      <c r="C155" s="1" t="s">
        <v>160</v>
      </c>
      <c r="D155" s="63" t="s">
        <v>243</v>
      </c>
      <c r="E155" s="335">
        <f>'Пр.7 Р.П. ЦС. ВР'!E236</f>
        <v>1035.1</v>
      </c>
      <c r="F155" s="324"/>
    </row>
    <row r="156" spans="1:6" s="64" customFormat="1" ht="14.25" customHeight="1">
      <c r="A156" s="37" t="s">
        <v>156</v>
      </c>
      <c r="B156" s="1" t="s">
        <v>465</v>
      </c>
      <c r="C156" s="1" t="s">
        <v>157</v>
      </c>
      <c r="D156" s="63"/>
      <c r="E156" s="335">
        <f>E157</f>
        <v>1132.5</v>
      </c>
      <c r="F156" s="321"/>
    </row>
    <row r="157" spans="1:6" s="64" customFormat="1" ht="12.75">
      <c r="A157" s="83" t="s">
        <v>244</v>
      </c>
      <c r="B157" s="1" t="s">
        <v>465</v>
      </c>
      <c r="C157" s="1" t="s">
        <v>157</v>
      </c>
      <c r="D157" s="63" t="s">
        <v>243</v>
      </c>
      <c r="E157" s="335">
        <f>'Пр.7 Р.П. ЦС. ВР'!E237</f>
        <v>1132.5</v>
      </c>
      <c r="F157" s="321"/>
    </row>
    <row r="158" spans="1:6" s="72" customFormat="1" ht="12.75">
      <c r="A158" s="58" t="s">
        <v>460</v>
      </c>
      <c r="B158" s="98" t="s">
        <v>230</v>
      </c>
      <c r="C158" s="98"/>
      <c r="D158" s="55"/>
      <c r="E158" s="337">
        <f>E159</f>
        <v>1600</v>
      </c>
      <c r="F158" s="328"/>
    </row>
    <row r="159" spans="1:6" s="72" customFormat="1" ht="25.5">
      <c r="A159" s="60" t="s">
        <v>461</v>
      </c>
      <c r="B159" s="98" t="s">
        <v>240</v>
      </c>
      <c r="C159" s="98"/>
      <c r="D159" s="55"/>
      <c r="E159" s="337">
        <f>E160</f>
        <v>1600</v>
      </c>
      <c r="F159" s="328"/>
    </row>
    <row r="160" spans="1:6" s="72" customFormat="1" ht="39">
      <c r="A160" s="66" t="s">
        <v>135</v>
      </c>
      <c r="B160" s="71" t="s">
        <v>27</v>
      </c>
      <c r="C160" s="71"/>
      <c r="D160" s="63"/>
      <c r="E160" s="335">
        <f>E161</f>
        <v>1600</v>
      </c>
      <c r="F160" s="328"/>
    </row>
    <row r="161" spans="1:6" s="72" customFormat="1" ht="12.75">
      <c r="A161" s="66" t="s">
        <v>146</v>
      </c>
      <c r="B161" s="71" t="s">
        <v>27</v>
      </c>
      <c r="C161" s="1" t="s">
        <v>160</v>
      </c>
      <c r="D161" s="63"/>
      <c r="E161" s="335">
        <f>E162</f>
        <v>1600</v>
      </c>
      <c r="F161" s="328"/>
    </row>
    <row r="162" spans="1:6" s="72" customFormat="1" ht="12.75">
      <c r="A162" s="83" t="s">
        <v>246</v>
      </c>
      <c r="B162" s="71" t="s">
        <v>27</v>
      </c>
      <c r="C162" s="1" t="s">
        <v>160</v>
      </c>
      <c r="D162" s="63" t="s">
        <v>245</v>
      </c>
      <c r="E162" s="335">
        <f>'Пр.7 Р.П. ЦС. ВР'!E268</f>
        <v>1600</v>
      </c>
      <c r="F162" s="328"/>
    </row>
    <row r="163" spans="1:6" s="208" customFormat="1" ht="12.75">
      <c r="A163" s="58" t="s">
        <v>457</v>
      </c>
      <c r="B163" s="98" t="s">
        <v>231</v>
      </c>
      <c r="C163" s="98"/>
      <c r="D163" s="55"/>
      <c r="E163" s="337">
        <f>E164</f>
        <v>296.1</v>
      </c>
      <c r="F163" s="329"/>
    </row>
    <row r="164" spans="1:6" s="208" customFormat="1" ht="25.5">
      <c r="A164" s="60" t="s">
        <v>458</v>
      </c>
      <c r="B164" s="98" t="s">
        <v>241</v>
      </c>
      <c r="C164" s="98"/>
      <c r="D164" s="55"/>
      <c r="E164" s="337">
        <f>E165</f>
        <v>296.1</v>
      </c>
      <c r="F164" s="329"/>
    </row>
    <row r="165" spans="1:6" s="72" customFormat="1" ht="39">
      <c r="A165" s="37" t="s">
        <v>459</v>
      </c>
      <c r="B165" s="1" t="s">
        <v>456</v>
      </c>
      <c r="C165" s="71"/>
      <c r="D165" s="63"/>
      <c r="E165" s="335">
        <f>E166</f>
        <v>296.1</v>
      </c>
      <c r="F165" s="328"/>
    </row>
    <row r="166" spans="1:6" s="72" customFormat="1" ht="16.5" customHeight="1">
      <c r="A166" s="37" t="s">
        <v>158</v>
      </c>
      <c r="B166" s="1" t="s">
        <v>456</v>
      </c>
      <c r="C166" s="1" t="s">
        <v>159</v>
      </c>
      <c r="D166" s="63"/>
      <c r="E166" s="335">
        <f>E167</f>
        <v>296.1</v>
      </c>
      <c r="F166" s="328"/>
    </row>
    <row r="167" spans="1:9" s="72" customFormat="1" ht="12.75">
      <c r="A167" s="83" t="s">
        <v>261</v>
      </c>
      <c r="B167" s="1" t="s">
        <v>456</v>
      </c>
      <c r="C167" s="1" t="s">
        <v>159</v>
      </c>
      <c r="D167" s="63" t="s">
        <v>312</v>
      </c>
      <c r="E167" s="335">
        <f>'Пр.7 Р.П. ЦС. ВР'!E243</f>
        <v>296.1</v>
      </c>
      <c r="F167" s="328"/>
      <c r="H167" s="371">
        <f>E302-H173</f>
        <v>36234.46909</v>
      </c>
      <c r="I167" s="72" t="s">
        <v>168</v>
      </c>
    </row>
    <row r="168" spans="1:6" s="208" customFormat="1" ht="25.5">
      <c r="A168" s="58" t="s">
        <v>183</v>
      </c>
      <c r="B168" s="98" t="s">
        <v>182</v>
      </c>
      <c r="C168" s="98"/>
      <c r="D168" s="55"/>
      <c r="E168" s="337">
        <f>E169</f>
        <v>50</v>
      </c>
      <c r="F168" s="329"/>
    </row>
    <row r="169" spans="1:6" s="208" customFormat="1" ht="39">
      <c r="A169" s="60" t="s">
        <v>204</v>
      </c>
      <c r="B169" s="98" t="s">
        <v>203</v>
      </c>
      <c r="C169" s="98"/>
      <c r="D169" s="55"/>
      <c r="E169" s="337">
        <f>E170</f>
        <v>50</v>
      </c>
      <c r="F169" s="329"/>
    </row>
    <row r="170" spans="1:6" s="72" customFormat="1" ht="12.75">
      <c r="A170" s="37" t="s">
        <v>185</v>
      </c>
      <c r="B170" s="1" t="s">
        <v>184</v>
      </c>
      <c r="C170" s="71"/>
      <c r="D170" s="63"/>
      <c r="E170" s="335">
        <f>E171</f>
        <v>50</v>
      </c>
      <c r="F170" s="328"/>
    </row>
    <row r="171" spans="1:6" s="72" customFormat="1" ht="16.5" customHeight="1">
      <c r="A171" s="66" t="s">
        <v>146</v>
      </c>
      <c r="B171" s="1" t="s">
        <v>184</v>
      </c>
      <c r="C171" s="1" t="s">
        <v>160</v>
      </c>
      <c r="D171" s="63"/>
      <c r="E171" s="335">
        <f>E172</f>
        <v>50</v>
      </c>
      <c r="F171" s="328"/>
    </row>
    <row r="172" spans="1:9" s="72" customFormat="1" ht="12.75">
      <c r="A172" s="83" t="s">
        <v>259</v>
      </c>
      <c r="B172" s="1" t="s">
        <v>184</v>
      </c>
      <c r="C172" s="1" t="s">
        <v>160</v>
      </c>
      <c r="D172" s="63" t="s">
        <v>258</v>
      </c>
      <c r="E172" s="335">
        <f>'Пр.7 Р.П. ЦС. ВР'!E118</f>
        <v>50</v>
      </c>
      <c r="F172" s="328"/>
      <c r="H172" s="371">
        <f>E307-H178</f>
        <v>0</v>
      </c>
      <c r="I172" s="72" t="s">
        <v>168</v>
      </c>
    </row>
    <row r="173" spans="1:9" s="208" customFormat="1" ht="12.75">
      <c r="A173" s="58" t="s">
        <v>463</v>
      </c>
      <c r="B173" s="98" t="s">
        <v>278</v>
      </c>
      <c r="C173" s="98"/>
      <c r="D173" s="55"/>
      <c r="E173" s="337">
        <f>E174+E178</f>
        <v>15455.99</v>
      </c>
      <c r="F173" s="330"/>
      <c r="H173" s="370">
        <f>E173+E193</f>
        <v>42724.215200000006</v>
      </c>
      <c r="I173" s="208" t="s">
        <v>167</v>
      </c>
    </row>
    <row r="174" spans="1:8" s="208" customFormat="1" ht="25.5">
      <c r="A174" s="60" t="s">
        <v>277</v>
      </c>
      <c r="B174" s="98" t="s">
        <v>276</v>
      </c>
      <c r="C174" s="98"/>
      <c r="D174" s="55"/>
      <c r="E174" s="337">
        <f>E175</f>
        <v>2000</v>
      </c>
      <c r="F174" s="329"/>
      <c r="H174" s="370">
        <f>H173+H167</f>
        <v>78958.68429</v>
      </c>
    </row>
    <row r="175" spans="1:8" s="208" customFormat="1" ht="29.25" customHeight="1">
      <c r="A175" s="69" t="s">
        <v>254</v>
      </c>
      <c r="B175" s="73" t="s">
        <v>275</v>
      </c>
      <c r="C175" s="98"/>
      <c r="D175" s="55"/>
      <c r="E175" s="337">
        <f>E176</f>
        <v>2000</v>
      </c>
      <c r="F175" s="329"/>
      <c r="H175" s="208">
        <f>H167/H174</f>
        <v>0.4589041650810415</v>
      </c>
    </row>
    <row r="176" spans="1:6" s="208" customFormat="1" ht="12.75">
      <c r="A176" s="76" t="s">
        <v>148</v>
      </c>
      <c r="B176" s="73" t="s">
        <v>275</v>
      </c>
      <c r="C176" s="71">
        <v>120</v>
      </c>
      <c r="D176" s="55"/>
      <c r="E176" s="335">
        <f>E177</f>
        <v>2000</v>
      </c>
      <c r="F176" s="329"/>
    </row>
    <row r="177" spans="1:6" s="72" customFormat="1" ht="25.5">
      <c r="A177" s="83" t="s">
        <v>263</v>
      </c>
      <c r="B177" s="73" t="s">
        <v>275</v>
      </c>
      <c r="C177" s="71">
        <v>120</v>
      </c>
      <c r="D177" s="63" t="s">
        <v>262</v>
      </c>
      <c r="E177" s="335">
        <f>'Пр.7 Р.П. ЦС. ВР'!E29</f>
        <v>2000</v>
      </c>
      <c r="F177" s="328"/>
    </row>
    <row r="178" spans="1:6" s="208" customFormat="1" ht="12.75">
      <c r="A178" s="60" t="s">
        <v>274</v>
      </c>
      <c r="B178" s="98" t="s">
        <v>273</v>
      </c>
      <c r="C178" s="98"/>
      <c r="D178" s="55"/>
      <c r="E178" s="337">
        <f>E179+E182+E190</f>
        <v>13455.99</v>
      </c>
      <c r="F178" s="329"/>
    </row>
    <row r="179" spans="1:5" ht="25.5">
      <c r="A179" s="69" t="s">
        <v>255</v>
      </c>
      <c r="B179" s="73" t="s">
        <v>269</v>
      </c>
      <c r="C179" s="73"/>
      <c r="D179" s="73"/>
      <c r="E179" s="339">
        <f>E180</f>
        <v>9999.5</v>
      </c>
    </row>
    <row r="180" spans="1:5" ht="12.75">
      <c r="A180" s="76" t="s">
        <v>148</v>
      </c>
      <c r="B180" s="73" t="s">
        <v>269</v>
      </c>
      <c r="C180" s="73">
        <v>120</v>
      </c>
      <c r="D180" s="73"/>
      <c r="E180" s="339">
        <f>E181</f>
        <v>9999.5</v>
      </c>
    </row>
    <row r="181" spans="1:5" ht="25.5">
      <c r="A181" s="83" t="s">
        <v>263</v>
      </c>
      <c r="B181" s="73" t="s">
        <v>269</v>
      </c>
      <c r="C181" s="73">
        <v>120</v>
      </c>
      <c r="D181" s="63" t="s">
        <v>262</v>
      </c>
      <c r="E181" s="339">
        <f>'Пр.7 Р.П. ЦС. ВР'!E32</f>
        <v>9999.5</v>
      </c>
    </row>
    <row r="182" spans="1:6" s="72" customFormat="1" ht="25.5">
      <c r="A182" s="76" t="s">
        <v>256</v>
      </c>
      <c r="B182" s="73" t="s">
        <v>266</v>
      </c>
      <c r="C182" s="71"/>
      <c r="D182" s="63"/>
      <c r="E182" s="335">
        <f>E183+E185+E188</f>
        <v>3405.99</v>
      </c>
      <c r="F182" s="328"/>
    </row>
    <row r="183" spans="1:6" s="72" customFormat="1" ht="12.75" hidden="1">
      <c r="A183" s="76" t="s">
        <v>267</v>
      </c>
      <c r="B183" s="73" t="s">
        <v>266</v>
      </c>
      <c r="C183" s="209">
        <v>122</v>
      </c>
      <c r="D183" s="63"/>
      <c r="E183" s="335">
        <f>E184</f>
        <v>0</v>
      </c>
      <c r="F183" s="328"/>
    </row>
    <row r="184" spans="1:6" s="72" customFormat="1" ht="25.5" hidden="1">
      <c r="A184" s="83" t="s">
        <v>263</v>
      </c>
      <c r="B184" s="73" t="s">
        <v>266</v>
      </c>
      <c r="C184" s="209">
        <v>122</v>
      </c>
      <c r="D184" s="63" t="s">
        <v>262</v>
      </c>
      <c r="E184" s="335">
        <f>'Пр.7 Р.П. ЦС. ВР'!E34</f>
        <v>0</v>
      </c>
      <c r="F184" s="328"/>
    </row>
    <row r="185" spans="1:5" ht="12.75">
      <c r="A185" s="66" t="s">
        <v>146</v>
      </c>
      <c r="B185" s="73" t="s">
        <v>266</v>
      </c>
      <c r="C185" s="1" t="s">
        <v>160</v>
      </c>
      <c r="D185" s="63"/>
      <c r="E185" s="335">
        <f>E186+E187</f>
        <v>3335.99</v>
      </c>
    </row>
    <row r="186" spans="1:6" ht="25.5">
      <c r="A186" s="76" t="s">
        <v>272</v>
      </c>
      <c r="B186" s="73" t="s">
        <v>266</v>
      </c>
      <c r="C186" s="1" t="s">
        <v>160</v>
      </c>
      <c r="D186" s="63" t="s">
        <v>271</v>
      </c>
      <c r="E186" s="335">
        <f>'Пр.7 Р.П. ЦС. ВР'!E16</f>
        <v>100</v>
      </c>
      <c r="F186" s="278"/>
    </row>
    <row r="187" spans="1:5" ht="25.5">
      <c r="A187" s="83" t="s">
        <v>263</v>
      </c>
      <c r="B187" s="73" t="s">
        <v>266</v>
      </c>
      <c r="C187" s="1" t="s">
        <v>160</v>
      </c>
      <c r="D187" s="63" t="s">
        <v>262</v>
      </c>
      <c r="E187" s="335">
        <f>'Пр.7 Р.П. ЦС. ВР'!E36</f>
        <v>3235.99</v>
      </c>
    </row>
    <row r="188" spans="1:5" ht="17.25" customHeight="1">
      <c r="A188" s="37" t="s">
        <v>249</v>
      </c>
      <c r="B188" s="73" t="s">
        <v>266</v>
      </c>
      <c r="C188" s="1" t="s">
        <v>155</v>
      </c>
      <c r="D188" s="63"/>
      <c r="E188" s="335">
        <f>E189</f>
        <v>70</v>
      </c>
    </row>
    <row r="189" spans="1:5" ht="25.5">
      <c r="A189" s="83" t="s">
        <v>263</v>
      </c>
      <c r="B189" s="73" t="s">
        <v>266</v>
      </c>
      <c r="C189" s="1" t="s">
        <v>155</v>
      </c>
      <c r="D189" s="63" t="s">
        <v>262</v>
      </c>
      <c r="E189" s="335">
        <f>'Пр.7 Р.П. ЦС. ВР'!E37</f>
        <v>70</v>
      </c>
    </row>
    <row r="190" spans="1:5" ht="25.5">
      <c r="A190" s="69" t="s">
        <v>180</v>
      </c>
      <c r="B190" s="73" t="s">
        <v>173</v>
      </c>
      <c r="C190" s="73"/>
      <c r="D190" s="73"/>
      <c r="E190" s="339">
        <f>E191</f>
        <v>50.5</v>
      </c>
    </row>
    <row r="191" spans="1:5" ht="12.75">
      <c r="A191" s="76" t="s">
        <v>148</v>
      </c>
      <c r="B191" s="73" t="s">
        <v>173</v>
      </c>
      <c r="C191" s="73">
        <v>540</v>
      </c>
      <c r="D191" s="73"/>
      <c r="E191" s="339">
        <f>E192</f>
        <v>50.5</v>
      </c>
    </row>
    <row r="192" spans="1:5" ht="25.5">
      <c r="A192" s="83" t="s">
        <v>202</v>
      </c>
      <c r="B192" s="73" t="s">
        <v>173</v>
      </c>
      <c r="C192" s="73">
        <v>540</v>
      </c>
      <c r="D192" s="63" t="s">
        <v>178</v>
      </c>
      <c r="E192" s="339">
        <f>'Пр.7 Р.П. ЦС. ВР'!E47</f>
        <v>50.5</v>
      </c>
    </row>
    <row r="193" spans="1:6" s="97" customFormat="1" ht="12.75">
      <c r="A193" s="58" t="s">
        <v>387</v>
      </c>
      <c r="B193" s="56" t="s">
        <v>226</v>
      </c>
      <c r="C193" s="56"/>
      <c r="D193" s="55"/>
      <c r="E193" s="337">
        <f>E194+E198+E262</f>
        <v>27268.225200000004</v>
      </c>
      <c r="F193" s="331"/>
    </row>
    <row r="194" spans="1:6" s="97" customFormat="1" ht="12.75" hidden="1">
      <c r="A194" s="58" t="s">
        <v>463</v>
      </c>
      <c r="B194" s="56" t="s">
        <v>444</v>
      </c>
      <c r="C194" s="56"/>
      <c r="D194" s="55"/>
      <c r="E194" s="337">
        <f>E195</f>
        <v>0</v>
      </c>
      <c r="F194" s="331"/>
    </row>
    <row r="195" spans="1:5" ht="25.5" hidden="1">
      <c r="A195" s="76" t="s">
        <v>256</v>
      </c>
      <c r="B195" s="73" t="s">
        <v>462</v>
      </c>
      <c r="C195" s="1"/>
      <c r="D195" s="63"/>
      <c r="E195" s="335">
        <f>E196</f>
        <v>0</v>
      </c>
    </row>
    <row r="196" spans="1:5" ht="12.75" hidden="1">
      <c r="A196" s="76" t="s">
        <v>264</v>
      </c>
      <c r="B196" s="73" t="s">
        <v>462</v>
      </c>
      <c r="C196" s="1" t="s">
        <v>291</v>
      </c>
      <c r="D196" s="63"/>
      <c r="E196" s="335">
        <f>E197</f>
        <v>0</v>
      </c>
    </row>
    <row r="197" spans="1:5" ht="12.75" hidden="1">
      <c r="A197" s="229" t="s">
        <v>432</v>
      </c>
      <c r="B197" s="73" t="s">
        <v>462</v>
      </c>
      <c r="C197" s="71">
        <v>244</v>
      </c>
      <c r="D197" s="63" t="s">
        <v>436</v>
      </c>
      <c r="E197" s="335">
        <f>'Пр.7 Р.П. ЦС. ВР'!E42</f>
        <v>0</v>
      </c>
    </row>
    <row r="198" spans="1:5" ht="12.75">
      <c r="A198" s="60" t="s">
        <v>311</v>
      </c>
      <c r="B198" s="77" t="s">
        <v>307</v>
      </c>
      <c r="C198" s="98"/>
      <c r="D198" s="55"/>
      <c r="E198" s="337">
        <f>E199+E210+E213+E216+E219+E222+E225+E231+E235+E238+E241+E244+E247+E253+E256+E259+E265+E268+E228</f>
        <v>26568.225200000004</v>
      </c>
    </row>
    <row r="199" spans="1:5" ht="25.5">
      <c r="A199" s="83" t="s">
        <v>390</v>
      </c>
      <c r="B199" s="73" t="s">
        <v>308</v>
      </c>
      <c r="C199" s="71"/>
      <c r="D199" s="63"/>
      <c r="E199" s="335">
        <f>E200+E204+E207+E203</f>
        <v>14282.68</v>
      </c>
    </row>
    <row r="200" spans="1:5" ht="13.5" customHeight="1">
      <c r="A200" s="367" t="s">
        <v>150</v>
      </c>
      <c r="B200" s="73" t="s">
        <v>308</v>
      </c>
      <c r="C200" s="71">
        <v>110</v>
      </c>
      <c r="D200" s="63"/>
      <c r="E200" s="335">
        <f>E201+E202</f>
        <v>12463.3</v>
      </c>
    </row>
    <row r="201" spans="1:5" ht="12.75">
      <c r="A201" s="230" t="s">
        <v>270</v>
      </c>
      <c r="B201" s="73" t="s">
        <v>308</v>
      </c>
      <c r="C201" s="71">
        <v>110</v>
      </c>
      <c r="D201" s="63" t="s">
        <v>268</v>
      </c>
      <c r="E201" s="335">
        <f>'Пр.7 Р.П. ЦС. ВР'!E57</f>
        <v>6017.349999999999</v>
      </c>
    </row>
    <row r="202" spans="1:5" ht="12.75">
      <c r="A202" s="230" t="s">
        <v>376</v>
      </c>
      <c r="B202" s="73" t="s">
        <v>308</v>
      </c>
      <c r="C202" s="71">
        <v>110</v>
      </c>
      <c r="D202" s="63" t="s">
        <v>377</v>
      </c>
      <c r="E202" s="335">
        <f>'Пр.7 Р.П. ЦС. ВР'!E181</f>
        <v>6445.950000000001</v>
      </c>
    </row>
    <row r="203" spans="1:5" ht="12.75" hidden="1">
      <c r="A203" s="69" t="s">
        <v>392</v>
      </c>
      <c r="B203" s="73" t="s">
        <v>308</v>
      </c>
      <c r="C203" s="209">
        <v>112</v>
      </c>
      <c r="D203" s="63"/>
      <c r="E203" s="335">
        <f>'Пр.7 Р.П. ЦС. ВР'!E58</f>
        <v>0</v>
      </c>
    </row>
    <row r="204" spans="1:5" ht="12.75">
      <c r="A204" s="66" t="s">
        <v>146</v>
      </c>
      <c r="B204" s="73" t="s">
        <v>308</v>
      </c>
      <c r="C204" s="1" t="s">
        <v>160</v>
      </c>
      <c r="D204" s="63"/>
      <c r="E204" s="335">
        <f>E205+E206</f>
        <v>1689.38</v>
      </c>
    </row>
    <row r="205" spans="1:5" ht="12.75">
      <c r="A205" s="230" t="s">
        <v>270</v>
      </c>
      <c r="B205" s="73" t="s">
        <v>308</v>
      </c>
      <c r="C205" s="1" t="s">
        <v>160</v>
      </c>
      <c r="D205" s="63" t="s">
        <v>268</v>
      </c>
      <c r="E205" s="335">
        <f>'Пр.7 Р.П. ЦС. ВР'!E59</f>
        <v>1309.5</v>
      </c>
    </row>
    <row r="206" spans="1:5" ht="12.75">
      <c r="A206" s="231" t="s">
        <v>376</v>
      </c>
      <c r="B206" s="73" t="s">
        <v>308</v>
      </c>
      <c r="C206" s="1" t="s">
        <v>160</v>
      </c>
      <c r="D206" s="63" t="s">
        <v>377</v>
      </c>
      <c r="E206" s="335">
        <f>'Пр.7 Р.П. ЦС. ВР'!E183</f>
        <v>379.88</v>
      </c>
    </row>
    <row r="207" spans="1:5" ht="14.25" customHeight="1">
      <c r="A207" s="37" t="s">
        <v>151</v>
      </c>
      <c r="B207" s="73" t="s">
        <v>308</v>
      </c>
      <c r="C207" s="1" t="s">
        <v>155</v>
      </c>
      <c r="D207" s="63"/>
      <c r="E207" s="335">
        <f>E208+E209</f>
        <v>130</v>
      </c>
    </row>
    <row r="208" spans="1:6" s="61" customFormat="1" ht="12.75">
      <c r="A208" s="230" t="s">
        <v>270</v>
      </c>
      <c r="B208" s="73" t="s">
        <v>308</v>
      </c>
      <c r="C208" s="1" t="s">
        <v>155</v>
      </c>
      <c r="D208" s="63" t="s">
        <v>268</v>
      </c>
      <c r="E208" s="335">
        <f>'Пр.7 Р.П. ЦС. ВР'!E60</f>
        <v>20</v>
      </c>
      <c r="F208" s="324"/>
    </row>
    <row r="209" spans="1:5" ht="12.75">
      <c r="A209" s="231" t="s">
        <v>376</v>
      </c>
      <c r="B209" s="73" t="s">
        <v>308</v>
      </c>
      <c r="C209" s="1" t="s">
        <v>155</v>
      </c>
      <c r="D209" s="63" t="s">
        <v>377</v>
      </c>
      <c r="E209" s="335">
        <f>'Пр.7 Р.П. ЦС. ВР'!E184</f>
        <v>110</v>
      </c>
    </row>
    <row r="210" spans="1:5" ht="25.5" hidden="1">
      <c r="A210" s="79" t="s">
        <v>506</v>
      </c>
      <c r="B210" s="80" t="s">
        <v>445</v>
      </c>
      <c r="C210" s="1"/>
      <c r="D210" s="63"/>
      <c r="E210" s="335">
        <f>E211</f>
        <v>730</v>
      </c>
    </row>
    <row r="211" spans="1:5" ht="25.5" hidden="1">
      <c r="A211" s="66" t="s">
        <v>260</v>
      </c>
      <c r="B211" s="80" t="s">
        <v>445</v>
      </c>
      <c r="C211" s="1" t="s">
        <v>257</v>
      </c>
      <c r="D211" s="63"/>
      <c r="E211" s="335">
        <f>E212</f>
        <v>730</v>
      </c>
    </row>
    <row r="212" spans="1:6" s="72" customFormat="1" ht="12.75" hidden="1">
      <c r="A212" s="232" t="s">
        <v>299</v>
      </c>
      <c r="B212" s="80" t="s">
        <v>445</v>
      </c>
      <c r="C212" s="1" t="s">
        <v>257</v>
      </c>
      <c r="D212" s="63" t="s">
        <v>298</v>
      </c>
      <c r="E212" s="335">
        <f>'Пр.7 Р.П. ЦС. ВР'!E155</f>
        <v>730</v>
      </c>
      <c r="F212" s="328"/>
    </row>
    <row r="213" spans="1:5" ht="39">
      <c r="A213" s="95" t="s">
        <v>446</v>
      </c>
      <c r="B213" s="80" t="s">
        <v>466</v>
      </c>
      <c r="C213" s="1"/>
      <c r="D213" s="63"/>
      <c r="E213" s="335">
        <f>E214</f>
        <v>600</v>
      </c>
    </row>
    <row r="214" spans="1:5" ht="25.5">
      <c r="A214" s="66" t="s">
        <v>260</v>
      </c>
      <c r="B214" s="80" t="s">
        <v>466</v>
      </c>
      <c r="C214" s="1" t="s">
        <v>257</v>
      </c>
      <c r="D214" s="63"/>
      <c r="E214" s="335">
        <f>E215</f>
        <v>600</v>
      </c>
    </row>
    <row r="215" spans="1:5" ht="12.75">
      <c r="A215" s="233" t="s">
        <v>306</v>
      </c>
      <c r="B215" s="80" t="s">
        <v>466</v>
      </c>
      <c r="C215" s="1" t="s">
        <v>257</v>
      </c>
      <c r="D215" s="63" t="s">
        <v>305</v>
      </c>
      <c r="E215" s="335">
        <f>'Пр.7 Р.П. ЦС. ВР'!E280</f>
        <v>600</v>
      </c>
    </row>
    <row r="216" spans="1:5" ht="25.5">
      <c r="A216" s="69" t="s">
        <v>393</v>
      </c>
      <c r="B216" s="75" t="s">
        <v>467</v>
      </c>
      <c r="C216" s="1"/>
      <c r="D216" s="63"/>
      <c r="E216" s="335">
        <f>E217</f>
        <v>563</v>
      </c>
    </row>
    <row r="217" spans="1:5" ht="12.75">
      <c r="A217" s="66" t="s">
        <v>146</v>
      </c>
      <c r="B217" s="75" t="s">
        <v>467</v>
      </c>
      <c r="C217" s="1" t="s">
        <v>160</v>
      </c>
      <c r="D217" s="63"/>
      <c r="E217" s="335">
        <f>E218</f>
        <v>563</v>
      </c>
    </row>
    <row r="218" spans="1:5" ht="12.75">
      <c r="A218" s="230" t="s">
        <v>270</v>
      </c>
      <c r="B218" s="75" t="s">
        <v>467</v>
      </c>
      <c r="C218" s="1" t="s">
        <v>160</v>
      </c>
      <c r="D218" s="63" t="s">
        <v>268</v>
      </c>
      <c r="E218" s="335">
        <f>'Пр.7 Р.П. ЦС. ВР'!E62</f>
        <v>563</v>
      </c>
    </row>
    <row r="219" spans="1:5" ht="12.75">
      <c r="A219" s="69" t="s">
        <v>394</v>
      </c>
      <c r="B219" s="75" t="s">
        <v>468</v>
      </c>
      <c r="C219" s="1"/>
      <c r="D219" s="63"/>
      <c r="E219" s="335">
        <f>E220</f>
        <v>700</v>
      </c>
    </row>
    <row r="220" spans="1:5" ht="12.75">
      <c r="A220" s="66" t="s">
        <v>146</v>
      </c>
      <c r="B220" s="75" t="s">
        <v>468</v>
      </c>
      <c r="C220" s="1" t="s">
        <v>160</v>
      </c>
      <c r="D220" s="63"/>
      <c r="E220" s="335">
        <f>E221</f>
        <v>700</v>
      </c>
    </row>
    <row r="221" spans="1:5" ht="12.75">
      <c r="A221" s="230" t="s">
        <v>270</v>
      </c>
      <c r="B221" s="75" t="s">
        <v>468</v>
      </c>
      <c r="C221" s="1" t="s">
        <v>160</v>
      </c>
      <c r="D221" s="63" t="s">
        <v>268</v>
      </c>
      <c r="E221" s="335">
        <f>'Пр.7 Р.П. ЦС. ВР'!E64</f>
        <v>700</v>
      </c>
    </row>
    <row r="222" spans="1:5" ht="25.5">
      <c r="A222" s="69" t="s">
        <v>388</v>
      </c>
      <c r="B222" s="75" t="s">
        <v>469</v>
      </c>
      <c r="C222" s="1"/>
      <c r="D222" s="63"/>
      <c r="E222" s="335">
        <f>E223</f>
        <v>15.2</v>
      </c>
    </row>
    <row r="223" spans="1:5" ht="16.5" customHeight="1">
      <c r="A223" s="37" t="s">
        <v>151</v>
      </c>
      <c r="B223" s="75" t="s">
        <v>469</v>
      </c>
      <c r="C223" s="1" t="s">
        <v>155</v>
      </c>
      <c r="D223" s="63"/>
      <c r="E223" s="335">
        <f>E224</f>
        <v>15.2</v>
      </c>
    </row>
    <row r="224" spans="1:5" ht="12.75">
      <c r="A224" s="230" t="s">
        <v>270</v>
      </c>
      <c r="B224" s="75" t="s">
        <v>469</v>
      </c>
      <c r="C224" s="1" t="s">
        <v>155</v>
      </c>
      <c r="D224" s="63" t="s">
        <v>268</v>
      </c>
      <c r="E224" s="335">
        <f>'Пр.7 Р.П. ЦС. ВР'!E66</f>
        <v>15.2</v>
      </c>
    </row>
    <row r="225" spans="1:5" ht="12.75">
      <c r="A225" s="66" t="s">
        <v>488</v>
      </c>
      <c r="B225" s="75" t="s">
        <v>489</v>
      </c>
      <c r="C225" s="1"/>
      <c r="D225" s="63"/>
      <c r="E225" s="335">
        <f>E226</f>
        <v>795</v>
      </c>
    </row>
    <row r="226" spans="1:5" ht="12.75">
      <c r="A226" s="66" t="s">
        <v>146</v>
      </c>
      <c r="B226" s="75" t="s">
        <v>489</v>
      </c>
      <c r="C226" s="1" t="s">
        <v>160</v>
      </c>
      <c r="D226" s="63"/>
      <c r="E226" s="335">
        <f>E227</f>
        <v>795</v>
      </c>
    </row>
    <row r="227" spans="1:5" ht="12.75">
      <c r="A227" s="234" t="s">
        <v>259</v>
      </c>
      <c r="B227" s="75" t="s">
        <v>489</v>
      </c>
      <c r="C227" s="1" t="s">
        <v>160</v>
      </c>
      <c r="D227" s="63" t="s">
        <v>258</v>
      </c>
      <c r="E227" s="335">
        <f>'Пр.7 Р.П. ЦС. ВР'!E115</f>
        <v>795</v>
      </c>
    </row>
    <row r="228" spans="1:5" ht="25.5">
      <c r="A228" s="125" t="s">
        <v>134</v>
      </c>
      <c r="B228" s="75" t="s">
        <v>133</v>
      </c>
      <c r="C228" s="1"/>
      <c r="D228" s="63"/>
      <c r="E228" s="335">
        <f>E229</f>
        <v>450</v>
      </c>
    </row>
    <row r="229" spans="1:5" ht="12.75">
      <c r="A229" s="66" t="s">
        <v>146</v>
      </c>
      <c r="B229" s="75" t="s">
        <v>133</v>
      </c>
      <c r="C229" s="1" t="s">
        <v>160</v>
      </c>
      <c r="D229" s="63"/>
      <c r="E229" s="335">
        <f>E230</f>
        <v>450</v>
      </c>
    </row>
    <row r="230" spans="1:5" ht="12.75">
      <c r="A230" s="232" t="s">
        <v>374</v>
      </c>
      <c r="B230" s="75" t="s">
        <v>133</v>
      </c>
      <c r="C230" s="1" t="s">
        <v>160</v>
      </c>
      <c r="D230" s="63" t="s">
        <v>375</v>
      </c>
      <c r="E230" s="335">
        <f>'Пр.7 Р.П. ЦС. ВР'!E110</f>
        <v>450</v>
      </c>
    </row>
    <row r="231" spans="1:5" ht="25.5">
      <c r="A231" s="125" t="s">
        <v>128</v>
      </c>
      <c r="B231" s="75" t="s">
        <v>499</v>
      </c>
      <c r="C231" s="1"/>
      <c r="D231" s="63"/>
      <c r="E231" s="335">
        <f>E232</f>
        <v>1563.9946</v>
      </c>
    </row>
    <row r="232" spans="1:5" ht="12.75">
      <c r="A232" s="66" t="s">
        <v>146</v>
      </c>
      <c r="B232" s="75" t="s">
        <v>499</v>
      </c>
      <c r="C232" s="1" t="s">
        <v>160</v>
      </c>
      <c r="D232" s="63"/>
      <c r="E232" s="335">
        <f>E233+E234</f>
        <v>1563.9946</v>
      </c>
    </row>
    <row r="233" spans="1:5" ht="12.75">
      <c r="A233" s="232" t="s">
        <v>251</v>
      </c>
      <c r="B233" s="75" t="s">
        <v>499</v>
      </c>
      <c r="C233" s="1" t="s">
        <v>160</v>
      </c>
      <c r="D233" s="63" t="s">
        <v>250</v>
      </c>
      <c r="E233" s="335">
        <f>'Пр.7 Р.П. ЦС. ВР'!E123</f>
        <v>768.9982</v>
      </c>
    </row>
    <row r="234" spans="1:5" ht="12.75">
      <c r="A234" s="232" t="s">
        <v>129</v>
      </c>
      <c r="B234" s="75" t="s">
        <v>499</v>
      </c>
      <c r="C234" s="1" t="s">
        <v>160</v>
      </c>
      <c r="D234" s="63" t="s">
        <v>298</v>
      </c>
      <c r="E234" s="335">
        <f>'Пр.7 Р.П. ЦС. ВР'!E153</f>
        <v>794.9964</v>
      </c>
    </row>
    <row r="235" spans="1:5" ht="25.5">
      <c r="A235" s="37" t="s">
        <v>504</v>
      </c>
      <c r="B235" s="75" t="s">
        <v>505</v>
      </c>
      <c r="C235" s="1"/>
      <c r="D235" s="63"/>
      <c r="E235" s="335">
        <f>E236</f>
        <v>1300</v>
      </c>
    </row>
    <row r="236" spans="1:5" ht="12.75">
      <c r="A236" s="66" t="s">
        <v>146</v>
      </c>
      <c r="B236" s="75" t="s">
        <v>505</v>
      </c>
      <c r="C236" s="1" t="s">
        <v>160</v>
      </c>
      <c r="D236" s="63"/>
      <c r="E236" s="335">
        <f>E237</f>
        <v>1300</v>
      </c>
    </row>
    <row r="237" spans="1:5" ht="12.75">
      <c r="A237" s="232" t="s">
        <v>251</v>
      </c>
      <c r="B237" s="75" t="s">
        <v>505</v>
      </c>
      <c r="C237" s="1" t="s">
        <v>160</v>
      </c>
      <c r="D237" s="63" t="s">
        <v>250</v>
      </c>
      <c r="E237" s="335">
        <f>'Пр.7 Р.П. ЦС. ВР'!E126</f>
        <v>1300</v>
      </c>
    </row>
    <row r="238" spans="1:5" ht="12.75">
      <c r="A238" s="83" t="s">
        <v>4</v>
      </c>
      <c r="B238" s="75" t="s">
        <v>3</v>
      </c>
      <c r="C238" s="1"/>
      <c r="D238" s="63"/>
      <c r="E238" s="335">
        <f>E239</f>
        <v>3800</v>
      </c>
    </row>
    <row r="239" spans="1:5" ht="12.75">
      <c r="A239" s="66" t="s">
        <v>146</v>
      </c>
      <c r="B239" s="75" t="s">
        <v>3</v>
      </c>
      <c r="C239" s="1" t="s">
        <v>160</v>
      </c>
      <c r="D239" s="63"/>
      <c r="E239" s="335">
        <f>E240</f>
        <v>3800</v>
      </c>
    </row>
    <row r="240" spans="1:5" ht="12.75">
      <c r="A240" s="230" t="s">
        <v>376</v>
      </c>
      <c r="B240" s="75" t="s">
        <v>3</v>
      </c>
      <c r="C240" s="1" t="s">
        <v>160</v>
      </c>
      <c r="D240" s="63" t="s">
        <v>377</v>
      </c>
      <c r="E240" s="335">
        <f>'Пр.7 Р.П. ЦС. ВР'!E186</f>
        <v>3800</v>
      </c>
    </row>
    <row r="241" spans="1:5" ht="25.5">
      <c r="A241" s="79" t="s">
        <v>5</v>
      </c>
      <c r="B241" s="75" t="s">
        <v>6</v>
      </c>
      <c r="C241" s="1"/>
      <c r="D241" s="63"/>
      <c r="E241" s="335">
        <f>E242</f>
        <v>50</v>
      </c>
    </row>
    <row r="242" spans="1:5" ht="12.75">
      <c r="A242" s="66" t="s">
        <v>146</v>
      </c>
      <c r="B242" s="75" t="s">
        <v>6</v>
      </c>
      <c r="C242" s="1" t="s">
        <v>160</v>
      </c>
      <c r="D242" s="63"/>
      <c r="E242" s="335">
        <f>E243</f>
        <v>50</v>
      </c>
    </row>
    <row r="243" spans="1:5" ht="12.75">
      <c r="A243" s="230" t="s">
        <v>376</v>
      </c>
      <c r="B243" s="75" t="s">
        <v>6</v>
      </c>
      <c r="C243" s="1" t="s">
        <v>160</v>
      </c>
      <c r="D243" s="63" t="s">
        <v>377</v>
      </c>
      <c r="E243" s="335">
        <f>'Пр.7 Р.П. ЦС. ВР'!E188</f>
        <v>50</v>
      </c>
    </row>
    <row r="244" spans="1:5" ht="25.5">
      <c r="A244" s="79" t="s">
        <v>7</v>
      </c>
      <c r="B244" s="75" t="s">
        <v>8</v>
      </c>
      <c r="C244" s="1"/>
      <c r="D244" s="63"/>
      <c r="E244" s="335">
        <f>E245</f>
        <v>525</v>
      </c>
    </row>
    <row r="245" spans="1:5" ht="12.75">
      <c r="A245" s="66" t="s">
        <v>146</v>
      </c>
      <c r="B245" s="75" t="s">
        <v>8</v>
      </c>
      <c r="C245" s="1" t="s">
        <v>160</v>
      </c>
      <c r="D245" s="63"/>
      <c r="E245" s="335">
        <f>E246</f>
        <v>525</v>
      </c>
    </row>
    <row r="246" spans="1:5" ht="12.75">
      <c r="A246" s="230" t="s">
        <v>376</v>
      </c>
      <c r="B246" s="75" t="s">
        <v>8</v>
      </c>
      <c r="C246" s="1" t="s">
        <v>160</v>
      </c>
      <c r="D246" s="63" t="s">
        <v>377</v>
      </c>
      <c r="E246" s="335">
        <f>'Пр.7 Р.П. ЦС. ВР'!E190</f>
        <v>525</v>
      </c>
    </row>
    <row r="247" spans="1:5" ht="12.75" hidden="1">
      <c r="A247" s="306" t="s">
        <v>119</v>
      </c>
      <c r="B247" s="75" t="s">
        <v>106</v>
      </c>
      <c r="C247" s="1"/>
      <c r="D247" s="63"/>
      <c r="E247" s="335">
        <f>E248</f>
        <v>0</v>
      </c>
    </row>
    <row r="248" spans="1:5" ht="12.75" hidden="1">
      <c r="A248" s="69" t="s">
        <v>264</v>
      </c>
      <c r="B248" s="75" t="s">
        <v>106</v>
      </c>
      <c r="C248" s="1" t="s">
        <v>291</v>
      </c>
      <c r="D248" s="63"/>
      <c r="E248" s="335">
        <f>E249</f>
        <v>0</v>
      </c>
    </row>
    <row r="249" spans="1:5" ht="12.75" hidden="1">
      <c r="A249" s="230" t="s">
        <v>376</v>
      </c>
      <c r="B249" s="75" t="s">
        <v>106</v>
      </c>
      <c r="C249" s="1" t="s">
        <v>291</v>
      </c>
      <c r="D249" s="63" t="s">
        <v>377</v>
      </c>
      <c r="E249" s="335"/>
    </row>
    <row r="250" spans="1:5" ht="25.5" hidden="1">
      <c r="A250" s="37" t="s">
        <v>46</v>
      </c>
      <c r="B250" s="80" t="s">
        <v>44</v>
      </c>
      <c r="C250" s="1"/>
      <c r="D250" s="63"/>
      <c r="E250" s="335">
        <f>E251</f>
        <v>0</v>
      </c>
    </row>
    <row r="251" spans="1:5" ht="25.5" hidden="1">
      <c r="A251" s="79" t="s">
        <v>253</v>
      </c>
      <c r="B251" s="80" t="s">
        <v>44</v>
      </c>
      <c r="C251" s="1" t="s">
        <v>252</v>
      </c>
      <c r="D251" s="63"/>
      <c r="E251" s="335">
        <f>E252</f>
        <v>0</v>
      </c>
    </row>
    <row r="252" spans="1:5" ht="12.75" hidden="1">
      <c r="A252" s="232" t="s">
        <v>251</v>
      </c>
      <c r="B252" s="80" t="s">
        <v>44</v>
      </c>
      <c r="C252" s="1" t="s">
        <v>252</v>
      </c>
      <c r="D252" s="63" t="s">
        <v>250</v>
      </c>
      <c r="E252" s="335">
        <f>'Пр.7 Р.П. ЦС. ВР'!E128</f>
        <v>0</v>
      </c>
    </row>
    <row r="253" spans="1:5" ht="12.75" hidden="1">
      <c r="A253" s="76" t="s">
        <v>62</v>
      </c>
      <c r="B253" s="73" t="s">
        <v>44</v>
      </c>
      <c r="C253" s="1"/>
      <c r="D253" s="63"/>
      <c r="E253" s="335">
        <f>E254</f>
        <v>0</v>
      </c>
    </row>
    <row r="254" spans="1:5" ht="12.75" hidden="1">
      <c r="A254" s="69" t="s">
        <v>264</v>
      </c>
      <c r="B254" s="73" t="s">
        <v>44</v>
      </c>
      <c r="C254" s="1" t="s">
        <v>291</v>
      </c>
      <c r="D254" s="63"/>
      <c r="E254" s="335">
        <f>E255</f>
        <v>0</v>
      </c>
    </row>
    <row r="255" spans="1:5" ht="12.75" hidden="1">
      <c r="A255" s="230" t="s">
        <v>270</v>
      </c>
      <c r="B255" s="73" t="s">
        <v>44</v>
      </c>
      <c r="C255" s="1" t="s">
        <v>291</v>
      </c>
      <c r="D255" s="63" t="s">
        <v>268</v>
      </c>
      <c r="E255" s="335">
        <f>'Пр.7 Р.П. ЦС. ВР'!E68</f>
        <v>0</v>
      </c>
    </row>
    <row r="256" spans="1:5" ht="12.75" hidden="1">
      <c r="A256" s="66" t="s">
        <v>74</v>
      </c>
      <c r="B256" s="1" t="s">
        <v>73</v>
      </c>
      <c r="C256" s="1"/>
      <c r="D256" s="63"/>
      <c r="E256" s="335">
        <f>E257</f>
        <v>0</v>
      </c>
    </row>
    <row r="257" spans="1:5" ht="12.75" hidden="1">
      <c r="A257" s="69" t="s">
        <v>264</v>
      </c>
      <c r="B257" s="1" t="s">
        <v>73</v>
      </c>
      <c r="C257" s="1" t="s">
        <v>291</v>
      </c>
      <c r="D257" s="63"/>
      <c r="E257" s="335">
        <f>E258</f>
        <v>0</v>
      </c>
    </row>
    <row r="258" spans="1:5" ht="12.75" hidden="1">
      <c r="A258" s="69" t="s">
        <v>246</v>
      </c>
      <c r="B258" s="1" t="s">
        <v>73</v>
      </c>
      <c r="C258" s="1" t="s">
        <v>291</v>
      </c>
      <c r="D258" s="63" t="s">
        <v>245</v>
      </c>
      <c r="E258" s="335">
        <f>'Пр.7 Р.П. ЦС. ВР'!E272</f>
        <v>0</v>
      </c>
    </row>
    <row r="259" spans="1:5" ht="12.75">
      <c r="A259" s="307" t="s">
        <v>110</v>
      </c>
      <c r="B259" s="75" t="s">
        <v>109</v>
      </c>
      <c r="C259" s="1"/>
      <c r="D259" s="63"/>
      <c r="E259" s="335">
        <f>E260</f>
        <v>293.5936</v>
      </c>
    </row>
    <row r="260" spans="1:5" ht="12.75">
      <c r="A260" s="66" t="s">
        <v>146</v>
      </c>
      <c r="B260" s="75" t="s">
        <v>109</v>
      </c>
      <c r="C260" s="1" t="s">
        <v>160</v>
      </c>
      <c r="D260" s="63"/>
      <c r="E260" s="335">
        <f>E261</f>
        <v>293.5936</v>
      </c>
    </row>
    <row r="261" spans="1:5" ht="12.75">
      <c r="A261" s="230" t="s">
        <v>299</v>
      </c>
      <c r="B261" s="75" t="s">
        <v>109</v>
      </c>
      <c r="C261" s="1" t="s">
        <v>160</v>
      </c>
      <c r="D261" s="63" t="s">
        <v>298</v>
      </c>
      <c r="E261" s="335">
        <f>'Пр.7 Р.П. ЦС. ВР'!E157</f>
        <v>293.5936</v>
      </c>
    </row>
    <row r="262" spans="1:5" ht="12.75">
      <c r="A262" s="79" t="s">
        <v>188</v>
      </c>
      <c r="B262" s="75" t="s">
        <v>189</v>
      </c>
      <c r="C262" s="1"/>
      <c r="D262" s="63"/>
      <c r="E262" s="335">
        <f>E263</f>
        <v>700</v>
      </c>
    </row>
    <row r="263" spans="1:5" ht="12.75">
      <c r="A263" s="66" t="s">
        <v>146</v>
      </c>
      <c r="B263" s="75" t="s">
        <v>189</v>
      </c>
      <c r="C263" s="1" t="s">
        <v>160</v>
      </c>
      <c r="D263" s="63"/>
      <c r="E263" s="335">
        <f>E264</f>
        <v>700</v>
      </c>
    </row>
    <row r="264" spans="1:5" ht="12.75">
      <c r="A264" s="230" t="s">
        <v>376</v>
      </c>
      <c r="B264" s="75" t="s">
        <v>189</v>
      </c>
      <c r="C264" s="1" t="s">
        <v>160</v>
      </c>
      <c r="D264" s="63" t="s">
        <v>377</v>
      </c>
      <c r="E264" s="335">
        <f>'Пр.7 Р.П. ЦС. ВР'!E196</f>
        <v>700</v>
      </c>
    </row>
    <row r="265" spans="1:5" ht="25.5">
      <c r="A265" s="69" t="s">
        <v>464</v>
      </c>
      <c r="B265" s="75" t="s">
        <v>309</v>
      </c>
      <c r="C265" s="1"/>
      <c r="D265" s="63"/>
      <c r="E265" s="335">
        <f>E266</f>
        <v>400</v>
      </c>
    </row>
    <row r="266" spans="1:5" ht="12.75">
      <c r="A266" s="69" t="s">
        <v>389</v>
      </c>
      <c r="B266" s="75" t="s">
        <v>309</v>
      </c>
      <c r="C266" s="1" t="s">
        <v>30</v>
      </c>
      <c r="D266" s="63"/>
      <c r="E266" s="335">
        <f>E267</f>
        <v>400</v>
      </c>
    </row>
    <row r="267" spans="1:5" ht="12.75">
      <c r="A267" s="235" t="s">
        <v>319</v>
      </c>
      <c r="B267" s="75" t="s">
        <v>309</v>
      </c>
      <c r="C267" s="1" t="s">
        <v>30</v>
      </c>
      <c r="D267" s="63" t="s">
        <v>310</v>
      </c>
      <c r="E267" s="335">
        <f>'Пр.7 Р.П. ЦС. ВР'!E52</f>
        <v>400</v>
      </c>
    </row>
    <row r="268" spans="1:5" ht="25.5">
      <c r="A268" s="83" t="s">
        <v>492</v>
      </c>
      <c r="B268" s="73" t="s">
        <v>491</v>
      </c>
      <c r="C268" s="1"/>
      <c r="D268" s="63"/>
      <c r="E268" s="335">
        <f>E269+E272+E273</f>
        <v>499.757</v>
      </c>
    </row>
    <row r="269" spans="1:5" ht="12.75">
      <c r="A269" s="76" t="s">
        <v>148</v>
      </c>
      <c r="B269" s="73" t="s">
        <v>491</v>
      </c>
      <c r="C269" s="1" t="s">
        <v>149</v>
      </c>
      <c r="D269" s="63"/>
      <c r="E269" s="335">
        <f>E270</f>
        <v>481.757</v>
      </c>
    </row>
    <row r="270" spans="1:5" ht="12.75">
      <c r="A270" s="229" t="s">
        <v>434</v>
      </c>
      <c r="B270" s="73" t="s">
        <v>491</v>
      </c>
      <c r="C270" s="1" t="s">
        <v>149</v>
      </c>
      <c r="D270" s="63" t="s">
        <v>435</v>
      </c>
      <c r="E270" s="335">
        <f>'Пр.7 Р.П. ЦС. ВР'!E76</f>
        <v>481.757</v>
      </c>
    </row>
    <row r="271" spans="1:6" s="61" customFormat="1" ht="12.75" hidden="1">
      <c r="A271" s="69" t="s">
        <v>392</v>
      </c>
      <c r="B271" s="73" t="s">
        <v>491</v>
      </c>
      <c r="C271" s="1" t="s">
        <v>313</v>
      </c>
      <c r="D271" s="63"/>
      <c r="E271" s="335">
        <f>E272</f>
        <v>0</v>
      </c>
      <c r="F271" s="324"/>
    </row>
    <row r="272" spans="1:6" s="61" customFormat="1" ht="12.75" hidden="1">
      <c r="A272" s="229" t="s">
        <v>434</v>
      </c>
      <c r="B272" s="73" t="s">
        <v>491</v>
      </c>
      <c r="C272" s="1" t="s">
        <v>313</v>
      </c>
      <c r="D272" s="63" t="s">
        <v>435</v>
      </c>
      <c r="E272" s="335">
        <f>'Пр.7 Р.П. ЦС. ВР'!E77</f>
        <v>0</v>
      </c>
      <c r="F272" s="324"/>
    </row>
    <row r="273" spans="1:5" ht="12.75">
      <c r="A273" s="66" t="s">
        <v>146</v>
      </c>
      <c r="B273" s="73" t="s">
        <v>491</v>
      </c>
      <c r="C273" s="1" t="s">
        <v>160</v>
      </c>
      <c r="D273" s="63"/>
      <c r="E273" s="335">
        <f>E274</f>
        <v>18</v>
      </c>
    </row>
    <row r="274" spans="1:5" ht="12.75">
      <c r="A274" s="229" t="s">
        <v>434</v>
      </c>
      <c r="B274" s="73" t="s">
        <v>491</v>
      </c>
      <c r="C274" s="1" t="s">
        <v>160</v>
      </c>
      <c r="D274" s="63" t="s">
        <v>435</v>
      </c>
      <c r="E274" s="335">
        <f>'Пр.7 Р.П. ЦС. ВР'!E78</f>
        <v>18</v>
      </c>
    </row>
    <row r="275" spans="1:5" ht="12.75" hidden="1">
      <c r="A275" s="66" t="s">
        <v>74</v>
      </c>
      <c r="B275" s="1" t="s">
        <v>77</v>
      </c>
      <c r="C275" s="1"/>
      <c r="D275" s="63"/>
      <c r="E275" s="335">
        <f>E276</f>
        <v>0</v>
      </c>
    </row>
    <row r="276" spans="1:5" ht="12.75" hidden="1">
      <c r="A276" s="69" t="s">
        <v>264</v>
      </c>
      <c r="B276" s="1" t="s">
        <v>77</v>
      </c>
      <c r="C276" s="1" t="s">
        <v>291</v>
      </c>
      <c r="D276" s="63"/>
      <c r="E276" s="335">
        <f>E277</f>
        <v>0</v>
      </c>
    </row>
    <row r="277" spans="1:5" ht="12.75" hidden="1">
      <c r="A277" s="69" t="s">
        <v>246</v>
      </c>
      <c r="B277" s="1" t="s">
        <v>77</v>
      </c>
      <c r="C277" s="1" t="s">
        <v>291</v>
      </c>
      <c r="D277" s="63" t="s">
        <v>245</v>
      </c>
      <c r="E277" s="335">
        <f>'Пр.7 Р.П. ЦС. ВР'!E274</f>
        <v>0</v>
      </c>
    </row>
    <row r="278" spans="1:5" ht="25.5" hidden="1">
      <c r="A278" s="69" t="s">
        <v>126</v>
      </c>
      <c r="B278" s="1" t="s">
        <v>105</v>
      </c>
      <c r="C278" s="1"/>
      <c r="D278" s="63"/>
      <c r="E278" s="335">
        <f>E279</f>
        <v>0</v>
      </c>
    </row>
    <row r="279" spans="1:5" ht="12.75" hidden="1">
      <c r="A279" s="69" t="s">
        <v>264</v>
      </c>
      <c r="B279" s="1" t="s">
        <v>105</v>
      </c>
      <c r="C279" s="1" t="s">
        <v>291</v>
      </c>
      <c r="D279" s="63"/>
      <c r="E279" s="335">
        <f>E280+E281</f>
        <v>0</v>
      </c>
    </row>
    <row r="280" spans="1:5" ht="12.75" hidden="1">
      <c r="A280" s="69" t="s">
        <v>376</v>
      </c>
      <c r="B280" s="1" t="s">
        <v>105</v>
      </c>
      <c r="C280" s="1" t="s">
        <v>291</v>
      </c>
      <c r="D280" s="63" t="s">
        <v>377</v>
      </c>
      <c r="E280" s="335">
        <f>'Пр.7 Р.П. ЦС. ВР'!E192</f>
        <v>0</v>
      </c>
    </row>
    <row r="281" spans="1:5" ht="12.75" hidden="1">
      <c r="A281" s="69" t="s">
        <v>246</v>
      </c>
      <c r="B281" s="1" t="s">
        <v>105</v>
      </c>
      <c r="C281" s="1" t="s">
        <v>291</v>
      </c>
      <c r="D281" s="63" t="s">
        <v>245</v>
      </c>
      <c r="E281" s="335">
        <f>'Пр.7 Р.П. ЦС. ВР'!E276</f>
        <v>0</v>
      </c>
    </row>
    <row r="282" spans="1:5" ht="25.5" hidden="1">
      <c r="A282" s="70" t="s">
        <v>292</v>
      </c>
      <c r="B282" s="1" t="s">
        <v>101</v>
      </c>
      <c r="C282" s="1"/>
      <c r="D282" s="63"/>
      <c r="E282" s="335">
        <f>E283+E285</f>
        <v>0</v>
      </c>
    </row>
    <row r="283" spans="1:5" ht="12.75" hidden="1">
      <c r="A283" s="69" t="s">
        <v>391</v>
      </c>
      <c r="B283" s="1" t="s">
        <v>101</v>
      </c>
      <c r="C283" s="1" t="s">
        <v>288</v>
      </c>
      <c r="D283" s="63"/>
      <c r="E283" s="335">
        <f>E284</f>
        <v>0</v>
      </c>
    </row>
    <row r="284" spans="1:5" ht="12.75" hidden="1">
      <c r="A284" s="83" t="s">
        <v>244</v>
      </c>
      <c r="B284" s="1" t="s">
        <v>101</v>
      </c>
      <c r="C284" s="1" t="s">
        <v>288</v>
      </c>
      <c r="D284" s="63" t="s">
        <v>243</v>
      </c>
      <c r="E284" s="335">
        <f>'Пр.7 Р.П. ЦС. ВР'!E218</f>
        <v>0</v>
      </c>
    </row>
    <row r="285" spans="1:5" ht="25.5" hidden="1">
      <c r="A285" s="70" t="s">
        <v>292</v>
      </c>
      <c r="B285" s="1" t="s">
        <v>101</v>
      </c>
      <c r="C285" s="1" t="s">
        <v>295</v>
      </c>
      <c r="D285" s="63"/>
      <c r="E285" s="335">
        <f>E286</f>
        <v>0</v>
      </c>
    </row>
    <row r="286" spans="1:5" ht="12.75" hidden="1">
      <c r="A286" s="83" t="s">
        <v>244</v>
      </c>
      <c r="B286" s="1" t="s">
        <v>101</v>
      </c>
      <c r="C286" s="1" t="s">
        <v>295</v>
      </c>
      <c r="D286" s="63" t="s">
        <v>243</v>
      </c>
      <c r="E286" s="335">
        <f>'Пр.7 Р.П. ЦС. ВР'!E219</f>
        <v>0</v>
      </c>
    </row>
    <row r="287" spans="1:5" ht="12.75" hidden="1">
      <c r="A287" s="83" t="s">
        <v>100</v>
      </c>
      <c r="B287" s="1" t="s">
        <v>99</v>
      </c>
      <c r="C287" s="1"/>
      <c r="D287" s="63"/>
      <c r="E287" s="335">
        <f>E288</f>
        <v>0</v>
      </c>
    </row>
    <row r="288" spans="1:5" ht="12.75" hidden="1">
      <c r="A288" s="69" t="s">
        <v>264</v>
      </c>
      <c r="B288" s="1" t="s">
        <v>99</v>
      </c>
      <c r="C288" s="1" t="s">
        <v>291</v>
      </c>
      <c r="D288" s="63"/>
      <c r="E288" s="335">
        <f>E289</f>
        <v>0</v>
      </c>
    </row>
    <row r="289" spans="1:5" ht="12.75" hidden="1">
      <c r="A289" s="83" t="s">
        <v>244</v>
      </c>
      <c r="B289" s="1" t="s">
        <v>99</v>
      </c>
      <c r="C289" s="1" t="s">
        <v>291</v>
      </c>
      <c r="D289" s="63" t="s">
        <v>243</v>
      </c>
      <c r="E289" s="335">
        <f>'Пр.7 Р.П. ЦС. ВР'!E221</f>
        <v>0</v>
      </c>
    </row>
    <row r="290" spans="1:5" ht="12.75" hidden="1">
      <c r="A290" s="307" t="s">
        <v>107</v>
      </c>
      <c r="B290" s="75" t="s">
        <v>108</v>
      </c>
      <c r="C290" s="104"/>
      <c r="D290" s="63"/>
      <c r="E290" s="335">
        <f>E291</f>
        <v>0</v>
      </c>
    </row>
    <row r="291" spans="1:5" ht="12.75" hidden="1">
      <c r="A291" s="307" t="s">
        <v>107</v>
      </c>
      <c r="B291" s="75" t="s">
        <v>108</v>
      </c>
      <c r="C291" s="104" t="s">
        <v>291</v>
      </c>
      <c r="D291" s="63"/>
      <c r="E291" s="335">
        <f>E292</f>
        <v>0</v>
      </c>
    </row>
    <row r="292" spans="1:5" ht="12.75" hidden="1">
      <c r="A292" s="69" t="s">
        <v>299</v>
      </c>
      <c r="B292" s="75" t="s">
        <v>108</v>
      </c>
      <c r="C292" s="104" t="s">
        <v>291</v>
      </c>
      <c r="D292" s="63" t="s">
        <v>298</v>
      </c>
      <c r="E292" s="335">
        <f>'Пр.7 Р.П. ЦС. ВР'!E159</f>
        <v>0</v>
      </c>
    </row>
    <row r="293" spans="1:5" ht="12.75" hidden="1">
      <c r="A293" s="69" t="s">
        <v>64</v>
      </c>
      <c r="B293" s="73" t="s">
        <v>63</v>
      </c>
      <c r="C293" s="1"/>
      <c r="D293" s="63"/>
      <c r="E293" s="335">
        <f>E294</f>
        <v>0</v>
      </c>
    </row>
    <row r="294" spans="1:5" ht="12.75" hidden="1">
      <c r="A294" s="69" t="s">
        <v>264</v>
      </c>
      <c r="B294" s="73" t="s">
        <v>63</v>
      </c>
      <c r="C294" s="63" t="s">
        <v>291</v>
      </c>
      <c r="D294" s="63"/>
      <c r="E294" s="335">
        <f>E295</f>
        <v>0</v>
      </c>
    </row>
    <row r="295" spans="1:5" ht="12.75" hidden="1">
      <c r="A295" s="230" t="s">
        <v>270</v>
      </c>
      <c r="B295" s="73" t="s">
        <v>63</v>
      </c>
      <c r="C295" s="63" t="s">
        <v>291</v>
      </c>
      <c r="D295" s="63" t="s">
        <v>268</v>
      </c>
      <c r="E295" s="335">
        <f>'Пр.7 Р.П. ЦС. ВР'!E70</f>
        <v>0</v>
      </c>
    </row>
    <row r="296" spans="1:5" ht="12.75" hidden="1">
      <c r="A296" s="66" t="s">
        <v>59</v>
      </c>
      <c r="B296" s="1" t="s">
        <v>58</v>
      </c>
      <c r="C296" s="1"/>
      <c r="D296" s="63"/>
      <c r="E296" s="335">
        <f>E297</f>
        <v>0</v>
      </c>
    </row>
    <row r="297" spans="1:5" ht="12.75" hidden="1">
      <c r="A297" s="66" t="s">
        <v>293</v>
      </c>
      <c r="B297" s="1" t="s">
        <v>58</v>
      </c>
      <c r="C297" s="1" t="s">
        <v>294</v>
      </c>
      <c r="D297" s="63"/>
      <c r="E297" s="335">
        <f>E298</f>
        <v>0</v>
      </c>
    </row>
    <row r="298" spans="1:5" ht="12.75" hidden="1">
      <c r="A298" s="83" t="s">
        <v>244</v>
      </c>
      <c r="B298" s="1" t="s">
        <v>58</v>
      </c>
      <c r="C298" s="1" t="s">
        <v>294</v>
      </c>
      <c r="D298" s="63" t="s">
        <v>243</v>
      </c>
      <c r="E298" s="335">
        <f>'Пр.7 Р.П. ЦС. ВР'!E223</f>
        <v>0</v>
      </c>
    </row>
    <row r="299" spans="1:5" ht="12.75" hidden="1">
      <c r="A299" s="69" t="s">
        <v>61</v>
      </c>
      <c r="B299" s="80" t="s">
        <v>60</v>
      </c>
      <c r="C299" s="1"/>
      <c r="D299" s="63"/>
      <c r="E299" s="335">
        <f>E300</f>
        <v>0</v>
      </c>
    </row>
    <row r="300" spans="1:5" ht="12.75" hidden="1">
      <c r="A300" s="69" t="s">
        <v>264</v>
      </c>
      <c r="B300" s="80" t="s">
        <v>60</v>
      </c>
      <c r="C300" s="1" t="s">
        <v>291</v>
      </c>
      <c r="D300" s="63"/>
      <c r="E300" s="335">
        <f>E301</f>
        <v>0</v>
      </c>
    </row>
    <row r="301" spans="1:5" ht="12.75" hidden="1">
      <c r="A301" s="230" t="s">
        <v>376</v>
      </c>
      <c r="B301" s="80" t="s">
        <v>60</v>
      </c>
      <c r="C301" s="81">
        <v>244</v>
      </c>
      <c r="D301" s="63" t="s">
        <v>377</v>
      </c>
      <c r="E301" s="335">
        <f>'Пр.7 Р.П. ЦС. ВР'!E194</f>
        <v>0</v>
      </c>
    </row>
    <row r="302" spans="1:5" ht="12.75">
      <c r="A302" s="403" t="s">
        <v>242</v>
      </c>
      <c r="B302" s="404"/>
      <c r="C302" s="404"/>
      <c r="D302" s="405"/>
      <c r="E302" s="340">
        <f>E12+E42+E60+E78+E113+E137+E158+E163+E173+E193+E168</f>
        <v>78958.68429</v>
      </c>
    </row>
    <row r="304" ht="12.75">
      <c r="E304" s="341"/>
    </row>
    <row r="307" ht="12.75">
      <c r="E307" s="341"/>
    </row>
    <row r="313" spans="1:6" s="271" customFormat="1" ht="12.75">
      <c r="A313" s="191"/>
      <c r="B313" s="268"/>
      <c r="C313" s="269"/>
      <c r="D313" s="270"/>
      <c r="E313" s="343"/>
      <c r="F313" s="332"/>
    </row>
  </sheetData>
  <sheetProtection/>
  <mergeCells count="4">
    <mergeCell ref="A8:E8"/>
    <mergeCell ref="A302:D302"/>
    <mergeCell ref="B3:E3"/>
    <mergeCell ref="D4:E4"/>
  </mergeCells>
  <printOptions/>
  <pageMargins left="0.5118110236220472" right="0" top="0" bottom="0" header="0" footer="0"/>
  <pageSetup fitToHeight="50" fitToWidth="1" horizontalDpi="600" verticalDpi="600" orientation="portrait" paperSize="9" scale="63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A1:R293"/>
  <sheetViews>
    <sheetView zoomScale="85" zoomScaleNormal="85" zoomScalePageLayoutView="0" workbookViewId="0" topLeftCell="A1">
      <selection activeCell="E5" sqref="E5"/>
    </sheetView>
  </sheetViews>
  <sheetFormatPr defaultColWidth="9.140625" defaultRowHeight="15"/>
  <cols>
    <col min="1" max="1" width="68.140625" style="96" customWidth="1"/>
    <col min="2" max="2" width="7.421875" style="54" customWidth="1"/>
    <col min="3" max="3" width="12.140625" style="54" customWidth="1"/>
    <col min="4" max="4" width="10.140625" style="54" customWidth="1"/>
    <col min="5" max="5" width="15.421875" style="357" customWidth="1"/>
    <col min="6" max="6" width="4.421875" style="53" hidden="1" customWidth="1"/>
    <col min="7" max="7" width="13.57421875" style="244" hidden="1" customWidth="1"/>
    <col min="8" max="8" width="19.57421875" style="53" hidden="1" customWidth="1"/>
    <col min="9" max="14" width="8.8515625" style="53" hidden="1" customWidth="1"/>
    <col min="15" max="15" width="7.421875" style="53" hidden="1" customWidth="1"/>
    <col min="16" max="16" width="0.85546875" style="53" customWidth="1"/>
    <col min="17" max="17" width="17.8515625" style="53" customWidth="1"/>
    <col min="18" max="18" width="9.421875" style="53" bestFit="1" customWidth="1"/>
    <col min="19" max="16384" width="8.8515625" style="53" customWidth="1"/>
  </cols>
  <sheetData>
    <row r="1" ht="12.75">
      <c r="E1" s="347" t="s">
        <v>285</v>
      </c>
    </row>
    <row r="2" ht="12.75">
      <c r="E2" s="347" t="s">
        <v>284</v>
      </c>
    </row>
    <row r="3" ht="12.75">
      <c r="E3" s="348" t="s">
        <v>405</v>
      </c>
    </row>
    <row r="4" ht="12.75">
      <c r="E4" s="348" t="s">
        <v>225</v>
      </c>
    </row>
    <row r="5" ht="12.75">
      <c r="E5" s="347" t="s">
        <v>19</v>
      </c>
    </row>
    <row r="6" ht="12.75">
      <c r="E6" s="349"/>
    </row>
    <row r="7" spans="1:7" s="149" customFormat="1" ht="15.75">
      <c r="A7" s="408" t="s">
        <v>140</v>
      </c>
      <c r="B7" s="408"/>
      <c r="C7" s="408"/>
      <c r="D7" s="408"/>
      <c r="E7" s="408"/>
      <c r="G7" s="245"/>
    </row>
    <row r="8" ht="9" customHeight="1"/>
    <row r="9" spans="1:7" s="57" customFormat="1" ht="38.25">
      <c r="A9" s="55" t="s">
        <v>283</v>
      </c>
      <c r="B9" s="55" t="s">
        <v>280</v>
      </c>
      <c r="C9" s="56" t="s">
        <v>282</v>
      </c>
      <c r="D9" s="56" t="s">
        <v>281</v>
      </c>
      <c r="E9" s="350" t="s">
        <v>279</v>
      </c>
      <c r="G9" s="246"/>
    </row>
    <row r="10" spans="1:7" s="54" customFormat="1" ht="12.75">
      <c r="A10" s="58"/>
      <c r="B10" s="55"/>
      <c r="C10" s="56"/>
      <c r="D10" s="56"/>
      <c r="E10" s="350"/>
      <c r="G10" s="247"/>
    </row>
    <row r="11" spans="1:7" s="139" customFormat="1" ht="15">
      <c r="A11" s="126" t="s">
        <v>316</v>
      </c>
      <c r="B11" s="128" t="s">
        <v>315</v>
      </c>
      <c r="C11" s="127"/>
      <c r="D11" s="127"/>
      <c r="E11" s="351">
        <f>E12+E17+E38+E48+E53+E43</f>
        <v>25496.23</v>
      </c>
      <c r="G11" s="248"/>
    </row>
    <row r="12" spans="1:7" s="139" customFormat="1" ht="42.75">
      <c r="A12" s="132" t="s">
        <v>272</v>
      </c>
      <c r="B12" s="131" t="s">
        <v>271</v>
      </c>
      <c r="C12" s="147"/>
      <c r="D12" s="147"/>
      <c r="E12" s="352">
        <f>E13</f>
        <v>100</v>
      </c>
      <c r="G12" s="248"/>
    </row>
    <row r="13" spans="1:7" s="64" customFormat="1" ht="25.5">
      <c r="A13" s="58" t="s">
        <v>463</v>
      </c>
      <c r="B13" s="78" t="s">
        <v>271</v>
      </c>
      <c r="C13" s="77" t="s">
        <v>278</v>
      </c>
      <c r="D13" s="77"/>
      <c r="E13" s="237">
        <f>E14</f>
        <v>100</v>
      </c>
      <c r="G13" s="249"/>
    </row>
    <row r="14" spans="1:7" s="64" customFormat="1" ht="12.75">
      <c r="A14" s="60" t="s">
        <v>274</v>
      </c>
      <c r="B14" s="78" t="s">
        <v>271</v>
      </c>
      <c r="C14" s="56" t="s">
        <v>273</v>
      </c>
      <c r="D14" s="56"/>
      <c r="E14" s="350">
        <f>E15</f>
        <v>100</v>
      </c>
      <c r="G14" s="249"/>
    </row>
    <row r="15" spans="1:5" ht="25.5">
      <c r="A15" s="76" t="s">
        <v>256</v>
      </c>
      <c r="B15" s="74" t="s">
        <v>271</v>
      </c>
      <c r="C15" s="73" t="s">
        <v>266</v>
      </c>
      <c r="D15" s="73"/>
      <c r="E15" s="353">
        <f>E16</f>
        <v>100</v>
      </c>
    </row>
    <row r="16" spans="1:5" ht="28.5" customHeight="1">
      <c r="A16" s="66" t="s">
        <v>147</v>
      </c>
      <c r="B16" s="74" t="s">
        <v>271</v>
      </c>
      <c r="C16" s="73" t="s">
        <v>266</v>
      </c>
      <c r="D16" s="73">
        <v>240</v>
      </c>
      <c r="E16" s="353">
        <v>100</v>
      </c>
    </row>
    <row r="17" spans="1:7" s="148" customFormat="1" ht="57">
      <c r="A17" s="126" t="s">
        <v>263</v>
      </c>
      <c r="B17" s="128" t="s">
        <v>262</v>
      </c>
      <c r="C17" s="127"/>
      <c r="D17" s="127"/>
      <c r="E17" s="351">
        <f>E18+E26</f>
        <v>16320.68</v>
      </c>
      <c r="G17" s="250"/>
    </row>
    <row r="18" spans="1:7" s="64" customFormat="1" ht="38.25">
      <c r="A18" s="58" t="s">
        <v>437</v>
      </c>
      <c r="B18" s="55" t="s">
        <v>262</v>
      </c>
      <c r="C18" s="56" t="s">
        <v>228</v>
      </c>
      <c r="D18" s="56"/>
      <c r="E18" s="350">
        <f>E19</f>
        <v>1015.19</v>
      </c>
      <c r="G18" s="249"/>
    </row>
    <row r="19" spans="1:15" s="61" customFormat="1" ht="63.75">
      <c r="A19" s="60" t="s">
        <v>438</v>
      </c>
      <c r="B19" s="55" t="s">
        <v>262</v>
      </c>
      <c r="C19" s="56" t="s">
        <v>235</v>
      </c>
      <c r="D19" s="56"/>
      <c r="E19" s="350">
        <f>E20+E23</f>
        <v>1015.19</v>
      </c>
      <c r="G19" s="251"/>
      <c r="O19" s="100"/>
    </row>
    <row r="20" spans="1:7" s="64" customFormat="1" ht="102">
      <c r="A20" s="66" t="s">
        <v>439</v>
      </c>
      <c r="B20" s="63" t="s">
        <v>262</v>
      </c>
      <c r="C20" s="1" t="s">
        <v>440</v>
      </c>
      <c r="D20" s="1"/>
      <c r="E20" s="238">
        <f>E21+E22</f>
        <v>513.09</v>
      </c>
      <c r="G20" s="249"/>
    </row>
    <row r="21" spans="1:7" s="64" customFormat="1" ht="18.75" customHeight="1">
      <c r="A21" s="76" t="s">
        <v>148</v>
      </c>
      <c r="B21" s="63" t="s">
        <v>262</v>
      </c>
      <c r="C21" s="1" t="s">
        <v>440</v>
      </c>
      <c r="D21" s="1" t="s">
        <v>149</v>
      </c>
      <c r="E21" s="238">
        <f>365.1+111.8</f>
        <v>476.90000000000003</v>
      </c>
      <c r="G21" s="249"/>
    </row>
    <row r="22" spans="1:7" s="64" customFormat="1" ht="28.5" customHeight="1">
      <c r="A22" s="66" t="s">
        <v>147</v>
      </c>
      <c r="B22" s="63" t="s">
        <v>262</v>
      </c>
      <c r="C22" s="1" t="s">
        <v>440</v>
      </c>
      <c r="D22" s="73">
        <v>240</v>
      </c>
      <c r="E22" s="238">
        <f>2.8+8+4+1+9.19+11.2</f>
        <v>36.19</v>
      </c>
      <c r="G22" s="249"/>
    </row>
    <row r="23" spans="1:7" s="64" customFormat="1" ht="78.75" customHeight="1">
      <c r="A23" s="66" t="s">
        <v>442</v>
      </c>
      <c r="B23" s="63" t="s">
        <v>262</v>
      </c>
      <c r="C23" s="1" t="s">
        <v>441</v>
      </c>
      <c r="D23" s="1"/>
      <c r="E23" s="238">
        <f>E24+E25</f>
        <v>502.09999999999997</v>
      </c>
      <c r="G23" s="249"/>
    </row>
    <row r="24" spans="1:7" s="64" customFormat="1" ht="25.5">
      <c r="A24" s="76" t="s">
        <v>148</v>
      </c>
      <c r="B24" s="63" t="s">
        <v>262</v>
      </c>
      <c r="C24" s="1" t="s">
        <v>441</v>
      </c>
      <c r="D24" s="1" t="s">
        <v>149</v>
      </c>
      <c r="E24" s="238">
        <f>362.9+110</f>
        <v>472.9</v>
      </c>
      <c r="G24" s="249"/>
    </row>
    <row r="25" spans="1:7" s="64" customFormat="1" ht="28.5" customHeight="1">
      <c r="A25" s="66" t="s">
        <v>147</v>
      </c>
      <c r="B25" s="63" t="s">
        <v>262</v>
      </c>
      <c r="C25" s="1" t="s">
        <v>441</v>
      </c>
      <c r="D25" s="73">
        <v>240</v>
      </c>
      <c r="E25" s="238">
        <f>4.5+5+3.5+1+7+8.2</f>
        <v>29.2</v>
      </c>
      <c r="G25" s="249"/>
    </row>
    <row r="26" spans="1:5" ht="25.5">
      <c r="A26" s="58" t="s">
        <v>463</v>
      </c>
      <c r="B26" s="55" t="s">
        <v>262</v>
      </c>
      <c r="C26" s="77" t="s">
        <v>278</v>
      </c>
      <c r="D26" s="77"/>
      <c r="E26" s="237">
        <f>E27+E30</f>
        <v>15305.49</v>
      </c>
    </row>
    <row r="27" spans="1:5" ht="38.25">
      <c r="A27" s="60" t="s">
        <v>277</v>
      </c>
      <c r="B27" s="55" t="s">
        <v>262</v>
      </c>
      <c r="C27" s="56" t="s">
        <v>276</v>
      </c>
      <c r="D27" s="56"/>
      <c r="E27" s="350">
        <f>E28</f>
        <v>2000</v>
      </c>
    </row>
    <row r="28" spans="1:5" ht="39" customHeight="1">
      <c r="A28" s="69" t="s">
        <v>254</v>
      </c>
      <c r="B28" s="63" t="s">
        <v>262</v>
      </c>
      <c r="C28" s="73" t="s">
        <v>275</v>
      </c>
      <c r="D28" s="73"/>
      <c r="E28" s="353">
        <f>E29</f>
        <v>2000</v>
      </c>
    </row>
    <row r="29" spans="1:5" ht="25.5">
      <c r="A29" s="76" t="s">
        <v>148</v>
      </c>
      <c r="B29" s="63" t="s">
        <v>262</v>
      </c>
      <c r="C29" s="73" t="s">
        <v>275</v>
      </c>
      <c r="D29" s="73">
        <v>120</v>
      </c>
      <c r="E29" s="353">
        <f>1260+370+370</f>
        <v>2000</v>
      </c>
    </row>
    <row r="30" spans="1:5" ht="12.75">
      <c r="A30" s="60" t="s">
        <v>274</v>
      </c>
      <c r="B30" s="55" t="s">
        <v>262</v>
      </c>
      <c r="C30" s="56" t="s">
        <v>273</v>
      </c>
      <c r="D30" s="56"/>
      <c r="E30" s="350">
        <f>E31+E33</f>
        <v>13305.49</v>
      </c>
    </row>
    <row r="31" spans="1:5" ht="38.25">
      <c r="A31" s="69" t="s">
        <v>255</v>
      </c>
      <c r="B31" s="63" t="s">
        <v>262</v>
      </c>
      <c r="C31" s="73" t="s">
        <v>269</v>
      </c>
      <c r="D31" s="73"/>
      <c r="E31" s="353">
        <f>E32</f>
        <v>9999.5</v>
      </c>
    </row>
    <row r="32" spans="1:15" ht="25.5">
      <c r="A32" s="76" t="s">
        <v>148</v>
      </c>
      <c r="B32" s="63" t="s">
        <v>262</v>
      </c>
      <c r="C32" s="73" t="s">
        <v>269</v>
      </c>
      <c r="D32" s="73">
        <v>120</v>
      </c>
      <c r="E32" s="353">
        <f>7100+2150+6.3+1543.7-800.5</f>
        <v>9999.5</v>
      </c>
      <c r="O32" s="190"/>
    </row>
    <row r="33" spans="1:15" ht="26.25" customHeight="1">
      <c r="A33" s="76" t="s">
        <v>256</v>
      </c>
      <c r="B33" s="63" t="s">
        <v>262</v>
      </c>
      <c r="C33" s="73" t="s">
        <v>266</v>
      </c>
      <c r="D33" s="73"/>
      <c r="E33" s="353">
        <f>E34+E36+E37+E35</f>
        <v>3305.99</v>
      </c>
      <c r="O33" s="333">
        <v>0.113</v>
      </c>
    </row>
    <row r="34" spans="1:15" ht="12.75" hidden="1">
      <c r="A34" s="76" t="s">
        <v>148</v>
      </c>
      <c r="B34" s="63" t="s">
        <v>262</v>
      </c>
      <c r="C34" s="73" t="s">
        <v>266</v>
      </c>
      <c r="D34" s="73">
        <v>120</v>
      </c>
      <c r="E34" s="353"/>
      <c r="O34" s="53">
        <f>3*3*700</f>
        <v>6300</v>
      </c>
    </row>
    <row r="35" spans="1:6" ht="25.5" hidden="1">
      <c r="A35" s="70" t="s">
        <v>265</v>
      </c>
      <c r="B35" s="63" t="s">
        <v>262</v>
      </c>
      <c r="C35" s="73" t="s">
        <v>266</v>
      </c>
      <c r="D35" s="73">
        <v>242</v>
      </c>
      <c r="E35" s="353">
        <v>0</v>
      </c>
      <c r="F35" s="190"/>
    </row>
    <row r="36" spans="1:15" ht="30" customHeight="1">
      <c r="A36" s="66" t="s">
        <v>147</v>
      </c>
      <c r="B36" s="63" t="s">
        <v>262</v>
      </c>
      <c r="C36" s="73" t="s">
        <v>266</v>
      </c>
      <c r="D36" s="73">
        <v>240</v>
      </c>
      <c r="E36" s="353">
        <v>3235.99</v>
      </c>
      <c r="O36" s="334">
        <v>387</v>
      </c>
    </row>
    <row r="37" spans="1:5" ht="15.75" customHeight="1">
      <c r="A37" s="367" t="s">
        <v>151</v>
      </c>
      <c r="B37" s="63" t="s">
        <v>262</v>
      </c>
      <c r="C37" s="73" t="s">
        <v>266</v>
      </c>
      <c r="D37" s="73">
        <v>850</v>
      </c>
      <c r="E37" s="353">
        <v>70</v>
      </c>
    </row>
    <row r="38" spans="1:15" s="143" customFormat="1" ht="18.75" customHeight="1" hidden="1">
      <c r="A38" s="132" t="s">
        <v>443</v>
      </c>
      <c r="B38" s="129" t="s">
        <v>436</v>
      </c>
      <c r="C38" s="144"/>
      <c r="D38" s="144"/>
      <c r="E38" s="351">
        <f>E39</f>
        <v>0</v>
      </c>
      <c r="G38" s="252"/>
      <c r="O38" s="344"/>
    </row>
    <row r="39" spans="1:15" s="101" customFormat="1" ht="12.75" hidden="1">
      <c r="A39" s="58" t="s">
        <v>387</v>
      </c>
      <c r="B39" s="103" t="s">
        <v>436</v>
      </c>
      <c r="C39" s="77" t="s">
        <v>226</v>
      </c>
      <c r="D39" s="77"/>
      <c r="E39" s="237">
        <f>E40</f>
        <v>0</v>
      </c>
      <c r="G39" s="253"/>
      <c r="O39" s="64"/>
    </row>
    <row r="40" spans="1:15" s="101" customFormat="1" ht="12.75" hidden="1">
      <c r="A40" s="58" t="s">
        <v>463</v>
      </c>
      <c r="B40" s="103" t="s">
        <v>436</v>
      </c>
      <c r="C40" s="56" t="s">
        <v>444</v>
      </c>
      <c r="D40" s="56"/>
      <c r="E40" s="350">
        <f>E41</f>
        <v>0</v>
      </c>
      <c r="G40" s="253"/>
      <c r="O40" s="64"/>
    </row>
    <row r="41" spans="1:7" s="64" customFormat="1" ht="25.5" hidden="1">
      <c r="A41" s="76" t="s">
        <v>256</v>
      </c>
      <c r="B41" s="104" t="s">
        <v>436</v>
      </c>
      <c r="C41" s="73" t="s">
        <v>462</v>
      </c>
      <c r="D41" s="73"/>
      <c r="E41" s="353">
        <f>E42</f>
        <v>0</v>
      </c>
      <c r="G41" s="249"/>
    </row>
    <row r="42" spans="1:7" s="64" customFormat="1" ht="25.5" hidden="1">
      <c r="A42" s="76" t="s">
        <v>264</v>
      </c>
      <c r="B42" s="104" t="s">
        <v>436</v>
      </c>
      <c r="C42" s="73" t="s">
        <v>462</v>
      </c>
      <c r="D42" s="73">
        <v>244</v>
      </c>
      <c r="E42" s="353"/>
      <c r="G42" s="249"/>
    </row>
    <row r="43" spans="1:15" s="143" customFormat="1" ht="30.75" customHeight="1">
      <c r="A43" s="379" t="s">
        <v>179</v>
      </c>
      <c r="B43" s="128" t="s">
        <v>178</v>
      </c>
      <c r="C43" s="133"/>
      <c r="D43" s="136"/>
      <c r="E43" s="354">
        <f>E44</f>
        <v>50.5</v>
      </c>
      <c r="G43" s="252"/>
      <c r="O43" s="344"/>
    </row>
    <row r="44" spans="1:15" s="61" customFormat="1" ht="12.75">
      <c r="A44" s="58" t="s">
        <v>387</v>
      </c>
      <c r="B44" s="55" t="s">
        <v>178</v>
      </c>
      <c r="C44" s="98" t="s">
        <v>278</v>
      </c>
      <c r="D44" s="98"/>
      <c r="E44" s="350">
        <f>E45</f>
        <v>50.5</v>
      </c>
      <c r="G44" s="251"/>
      <c r="O44" s="100"/>
    </row>
    <row r="45" spans="1:15" s="61" customFormat="1" ht="12.75">
      <c r="A45" s="60" t="s">
        <v>311</v>
      </c>
      <c r="B45" s="55" t="s">
        <v>178</v>
      </c>
      <c r="C45" s="99" t="s">
        <v>273</v>
      </c>
      <c r="D45" s="99"/>
      <c r="E45" s="350">
        <f>E46</f>
        <v>50.5</v>
      </c>
      <c r="G45" s="251"/>
      <c r="O45" s="100"/>
    </row>
    <row r="46" spans="1:7" s="64" customFormat="1" ht="25.5">
      <c r="A46" s="69" t="s">
        <v>180</v>
      </c>
      <c r="B46" s="63" t="s">
        <v>178</v>
      </c>
      <c r="C46" s="73" t="s">
        <v>173</v>
      </c>
      <c r="D46" s="73"/>
      <c r="E46" s="353">
        <f>E47</f>
        <v>50.5</v>
      </c>
      <c r="G46" s="249"/>
    </row>
    <row r="47" spans="1:7" s="64" customFormat="1" ht="15" customHeight="1">
      <c r="A47" s="367" t="s">
        <v>181</v>
      </c>
      <c r="B47" s="63" t="s">
        <v>178</v>
      </c>
      <c r="C47" s="73" t="s">
        <v>173</v>
      </c>
      <c r="D47" s="73">
        <v>540</v>
      </c>
      <c r="E47" s="353">
        <v>50.5</v>
      </c>
      <c r="G47" s="249"/>
    </row>
    <row r="48" spans="1:15" s="143" customFormat="1" ht="15">
      <c r="A48" s="145" t="s">
        <v>395</v>
      </c>
      <c r="B48" s="128" t="s">
        <v>310</v>
      </c>
      <c r="C48" s="133"/>
      <c r="D48" s="136"/>
      <c r="E48" s="354">
        <f>E49</f>
        <v>400</v>
      </c>
      <c r="G48" s="252"/>
      <c r="O48" s="344"/>
    </row>
    <row r="49" spans="1:15" s="61" customFormat="1" ht="12.75">
      <c r="A49" s="58" t="s">
        <v>387</v>
      </c>
      <c r="B49" s="55" t="s">
        <v>310</v>
      </c>
      <c r="C49" s="98" t="s">
        <v>226</v>
      </c>
      <c r="D49" s="98"/>
      <c r="E49" s="350">
        <f>E50</f>
        <v>400</v>
      </c>
      <c r="G49" s="251"/>
      <c r="O49" s="100"/>
    </row>
    <row r="50" spans="1:15" s="61" customFormat="1" ht="12.75">
      <c r="A50" s="60" t="s">
        <v>311</v>
      </c>
      <c r="B50" s="55" t="s">
        <v>310</v>
      </c>
      <c r="C50" s="99" t="s">
        <v>307</v>
      </c>
      <c r="D50" s="99"/>
      <c r="E50" s="350">
        <f>E51</f>
        <v>400</v>
      </c>
      <c r="G50" s="251"/>
      <c r="O50" s="100"/>
    </row>
    <row r="51" spans="1:7" s="64" customFormat="1" ht="38.25">
      <c r="A51" s="69" t="s">
        <v>464</v>
      </c>
      <c r="B51" s="63" t="s">
        <v>310</v>
      </c>
      <c r="C51" s="73" t="s">
        <v>309</v>
      </c>
      <c r="D51" s="73"/>
      <c r="E51" s="353">
        <f>E52</f>
        <v>400</v>
      </c>
      <c r="G51" s="249"/>
    </row>
    <row r="52" spans="1:7" s="64" customFormat="1" ht="12.75">
      <c r="A52" s="69" t="s">
        <v>389</v>
      </c>
      <c r="B52" s="63" t="s">
        <v>310</v>
      </c>
      <c r="C52" s="73" t="s">
        <v>309</v>
      </c>
      <c r="D52" s="73">
        <v>870</v>
      </c>
      <c r="E52" s="353">
        <v>400</v>
      </c>
      <c r="G52" s="249"/>
    </row>
    <row r="53" spans="1:7" s="148" customFormat="1" ht="15">
      <c r="A53" s="126" t="s">
        <v>270</v>
      </c>
      <c r="B53" s="128" t="s">
        <v>268</v>
      </c>
      <c r="C53" s="127"/>
      <c r="D53" s="127"/>
      <c r="E53" s="351">
        <f>E54</f>
        <v>8625.05</v>
      </c>
      <c r="G53" s="250"/>
    </row>
    <row r="54" spans="1:15" s="97" customFormat="1" ht="12.75">
      <c r="A54" s="58" t="s">
        <v>387</v>
      </c>
      <c r="B54" s="103" t="s">
        <v>268</v>
      </c>
      <c r="C54" s="77" t="s">
        <v>226</v>
      </c>
      <c r="D54" s="77"/>
      <c r="E54" s="237">
        <f>E55</f>
        <v>8625.05</v>
      </c>
      <c r="G54" s="254"/>
      <c r="O54" s="53"/>
    </row>
    <row r="55" spans="1:15" s="97" customFormat="1" ht="12.75">
      <c r="A55" s="60" t="s">
        <v>311</v>
      </c>
      <c r="B55" s="103" t="s">
        <v>268</v>
      </c>
      <c r="C55" s="56" t="s">
        <v>307</v>
      </c>
      <c r="D55" s="56"/>
      <c r="E55" s="350">
        <f>E56+E61+E63+E65+E67+E69</f>
        <v>8625.05</v>
      </c>
      <c r="G55" s="254"/>
      <c r="O55" s="53"/>
    </row>
    <row r="56" spans="1:7" s="54" customFormat="1" ht="38.25">
      <c r="A56" s="83" t="s">
        <v>390</v>
      </c>
      <c r="B56" s="74" t="s">
        <v>268</v>
      </c>
      <c r="C56" s="73" t="s">
        <v>308</v>
      </c>
      <c r="D56" s="73"/>
      <c r="E56" s="353">
        <f>E57+E59+E60+E58</f>
        <v>7346.849999999999</v>
      </c>
      <c r="G56" s="247"/>
    </row>
    <row r="57" spans="1:7" s="102" customFormat="1" ht="18" customHeight="1">
      <c r="A57" s="367" t="s">
        <v>150</v>
      </c>
      <c r="B57" s="74" t="s">
        <v>268</v>
      </c>
      <c r="C57" s="73" t="s">
        <v>308</v>
      </c>
      <c r="D57" s="73">
        <v>110</v>
      </c>
      <c r="E57" s="353">
        <f>4171.46+1259.79+8.4+577.7</f>
        <v>6017.349999999999</v>
      </c>
      <c r="G57" s="255"/>
    </row>
    <row r="58" spans="1:15" s="61" customFormat="1" ht="22.5" customHeight="1" hidden="1">
      <c r="A58" s="69" t="s">
        <v>392</v>
      </c>
      <c r="B58" s="74" t="s">
        <v>268</v>
      </c>
      <c r="C58" s="73" t="s">
        <v>308</v>
      </c>
      <c r="D58" s="73">
        <v>112</v>
      </c>
      <c r="E58" s="353"/>
      <c r="G58" s="251"/>
      <c r="O58" s="100"/>
    </row>
    <row r="59" spans="1:7" s="64" customFormat="1" ht="22.5" customHeight="1">
      <c r="A59" s="66" t="s">
        <v>147</v>
      </c>
      <c r="B59" s="74" t="s">
        <v>268</v>
      </c>
      <c r="C59" s="73" t="s">
        <v>308</v>
      </c>
      <c r="D59" s="73">
        <v>240</v>
      </c>
      <c r="E59" s="353">
        <f>50.3+18.1+557.9+200+483.2</f>
        <v>1309.5</v>
      </c>
      <c r="G59" s="249"/>
    </row>
    <row r="60" spans="1:7" s="64" customFormat="1" ht="15" customHeight="1">
      <c r="A60" s="367" t="s">
        <v>151</v>
      </c>
      <c r="B60" s="74" t="s">
        <v>268</v>
      </c>
      <c r="C60" s="73" t="s">
        <v>308</v>
      </c>
      <c r="D60" s="73">
        <v>850</v>
      </c>
      <c r="E60" s="353">
        <v>20</v>
      </c>
      <c r="G60" s="249"/>
    </row>
    <row r="61" spans="1:5" ht="38.25">
      <c r="A61" s="69" t="s">
        <v>393</v>
      </c>
      <c r="B61" s="63" t="s">
        <v>268</v>
      </c>
      <c r="C61" s="73" t="s">
        <v>467</v>
      </c>
      <c r="D61" s="73"/>
      <c r="E61" s="353">
        <f>E62</f>
        <v>563</v>
      </c>
    </row>
    <row r="62" spans="1:5" ht="29.25" customHeight="1">
      <c r="A62" s="66" t="s">
        <v>147</v>
      </c>
      <c r="B62" s="63" t="s">
        <v>268</v>
      </c>
      <c r="C62" s="73" t="s">
        <v>467</v>
      </c>
      <c r="D62" s="73">
        <v>240</v>
      </c>
      <c r="E62" s="353">
        <f>160+203+300-100</f>
        <v>563</v>
      </c>
    </row>
    <row r="63" spans="1:7" s="54" customFormat="1" ht="25.5">
      <c r="A63" s="69" t="s">
        <v>394</v>
      </c>
      <c r="B63" s="63" t="s">
        <v>268</v>
      </c>
      <c r="C63" s="73" t="s">
        <v>468</v>
      </c>
      <c r="D63" s="73"/>
      <c r="E63" s="353">
        <f>E64</f>
        <v>700</v>
      </c>
      <c r="G63" s="247"/>
    </row>
    <row r="64" spans="1:7" s="54" customFormat="1" ht="26.25" customHeight="1">
      <c r="A64" s="66" t="s">
        <v>147</v>
      </c>
      <c r="B64" s="63" t="s">
        <v>268</v>
      </c>
      <c r="C64" s="73" t="s">
        <v>468</v>
      </c>
      <c r="D64" s="73">
        <v>240</v>
      </c>
      <c r="E64" s="353">
        <f>500+400-200</f>
        <v>700</v>
      </c>
      <c r="G64" s="247"/>
    </row>
    <row r="65" spans="1:5" ht="38.25">
      <c r="A65" s="69" t="s">
        <v>388</v>
      </c>
      <c r="B65" s="104" t="s">
        <v>268</v>
      </c>
      <c r="C65" s="73" t="s">
        <v>469</v>
      </c>
      <c r="D65" s="73"/>
      <c r="E65" s="353">
        <f>E66</f>
        <v>15.2</v>
      </c>
    </row>
    <row r="66" spans="1:5" ht="15.75" customHeight="1">
      <c r="A66" s="367" t="s">
        <v>151</v>
      </c>
      <c r="B66" s="104" t="s">
        <v>268</v>
      </c>
      <c r="C66" s="73" t="s">
        <v>469</v>
      </c>
      <c r="D66" s="73">
        <v>850</v>
      </c>
      <c r="E66" s="353">
        <v>15.2</v>
      </c>
    </row>
    <row r="67" spans="1:7" ht="25.5" hidden="1">
      <c r="A67" s="76" t="s">
        <v>62</v>
      </c>
      <c r="B67" s="63" t="s">
        <v>268</v>
      </c>
      <c r="C67" s="73" t="s">
        <v>44</v>
      </c>
      <c r="D67" s="73"/>
      <c r="E67" s="353">
        <f>E68</f>
        <v>0</v>
      </c>
      <c r="G67" s="53"/>
    </row>
    <row r="68" spans="1:5" s="54" customFormat="1" ht="25.5" hidden="1">
      <c r="A68" s="69" t="s">
        <v>264</v>
      </c>
      <c r="B68" s="63" t="s">
        <v>268</v>
      </c>
      <c r="C68" s="73" t="s">
        <v>44</v>
      </c>
      <c r="D68" s="73">
        <v>244</v>
      </c>
      <c r="E68" s="353"/>
    </row>
    <row r="69" spans="1:5" s="54" customFormat="1" ht="25.5" hidden="1">
      <c r="A69" s="69" t="s">
        <v>64</v>
      </c>
      <c r="B69" s="63" t="s">
        <v>268</v>
      </c>
      <c r="C69" s="73" t="s">
        <v>63</v>
      </c>
      <c r="D69" s="73"/>
      <c r="E69" s="353">
        <f>E70</f>
        <v>0</v>
      </c>
    </row>
    <row r="70" spans="1:5" s="54" customFormat="1" ht="25.5" hidden="1">
      <c r="A70" s="69" t="s">
        <v>264</v>
      </c>
      <c r="B70" s="63" t="s">
        <v>268</v>
      </c>
      <c r="C70" s="73" t="s">
        <v>63</v>
      </c>
      <c r="D70" s="73">
        <v>244</v>
      </c>
      <c r="E70" s="353"/>
    </row>
    <row r="71" spans="1:17" s="130" customFormat="1" ht="15">
      <c r="A71" s="126" t="s">
        <v>490</v>
      </c>
      <c r="B71" s="129" t="s">
        <v>433</v>
      </c>
      <c r="C71" s="127"/>
      <c r="D71" s="127"/>
      <c r="E71" s="351">
        <f>E72</f>
        <v>499.757</v>
      </c>
      <c r="G71" s="256"/>
      <c r="O71" s="139"/>
      <c r="Q71" s="373"/>
    </row>
    <row r="72" spans="1:15" s="139" customFormat="1" ht="15">
      <c r="A72" s="126" t="s">
        <v>434</v>
      </c>
      <c r="B72" s="129" t="s">
        <v>435</v>
      </c>
      <c r="C72" s="127"/>
      <c r="D72" s="127"/>
      <c r="E72" s="351">
        <f>E73</f>
        <v>499.757</v>
      </c>
      <c r="G72" s="248"/>
      <c r="O72" s="139">
        <v>499.7</v>
      </c>
    </row>
    <row r="73" spans="1:15" s="97" customFormat="1" ht="12.75">
      <c r="A73" s="58" t="s">
        <v>387</v>
      </c>
      <c r="B73" s="103" t="s">
        <v>435</v>
      </c>
      <c r="C73" s="77" t="s">
        <v>226</v>
      </c>
      <c r="D73" s="77"/>
      <c r="E73" s="237">
        <f>E74</f>
        <v>499.757</v>
      </c>
      <c r="G73" s="254"/>
      <c r="O73" s="53"/>
    </row>
    <row r="74" spans="1:15" s="97" customFormat="1" ht="12.75">
      <c r="A74" s="60" t="s">
        <v>311</v>
      </c>
      <c r="B74" s="103" t="s">
        <v>435</v>
      </c>
      <c r="C74" s="56" t="s">
        <v>307</v>
      </c>
      <c r="D74" s="56"/>
      <c r="E74" s="350">
        <f>E75</f>
        <v>499.757</v>
      </c>
      <c r="G74" s="254"/>
      <c r="O74" s="190">
        <f>O72-E74</f>
        <v>-0.05700000000001637</v>
      </c>
    </row>
    <row r="75" spans="1:7" s="54" customFormat="1" ht="30" customHeight="1">
      <c r="A75" s="83" t="s">
        <v>38</v>
      </c>
      <c r="B75" s="74" t="s">
        <v>435</v>
      </c>
      <c r="C75" s="73" t="s">
        <v>491</v>
      </c>
      <c r="D75" s="73"/>
      <c r="E75" s="353">
        <f>E76+E77+E78</f>
        <v>499.757</v>
      </c>
      <c r="G75" s="247"/>
    </row>
    <row r="76" spans="1:7" s="102" customFormat="1" ht="25.5">
      <c r="A76" s="76" t="s">
        <v>148</v>
      </c>
      <c r="B76" s="74" t="s">
        <v>435</v>
      </c>
      <c r="C76" s="73" t="s">
        <v>491</v>
      </c>
      <c r="D76" s="73">
        <v>120</v>
      </c>
      <c r="E76" s="353">
        <f>370.557+111.2</f>
        <v>481.757</v>
      </c>
      <c r="G76" s="255"/>
    </row>
    <row r="77" spans="1:15" s="61" customFormat="1" ht="25.5" hidden="1">
      <c r="A77" s="69" t="s">
        <v>392</v>
      </c>
      <c r="B77" s="74" t="s">
        <v>435</v>
      </c>
      <c r="C77" s="73" t="s">
        <v>491</v>
      </c>
      <c r="D77" s="73">
        <v>122</v>
      </c>
      <c r="E77" s="353"/>
      <c r="G77" s="251"/>
      <c r="O77" s="100"/>
    </row>
    <row r="78" spans="1:7" s="64" customFormat="1" ht="30" customHeight="1">
      <c r="A78" s="66" t="s">
        <v>147</v>
      </c>
      <c r="B78" s="74" t="s">
        <v>435</v>
      </c>
      <c r="C78" s="73" t="s">
        <v>491</v>
      </c>
      <c r="D78" s="73">
        <v>240</v>
      </c>
      <c r="E78" s="353">
        <f>4.5+3+0.5+5+5</f>
        <v>18</v>
      </c>
      <c r="G78" s="249"/>
    </row>
    <row r="79" spans="1:15" s="130" customFormat="1" ht="28.5">
      <c r="A79" s="126" t="s">
        <v>321</v>
      </c>
      <c r="B79" s="129" t="s">
        <v>320</v>
      </c>
      <c r="C79" s="127"/>
      <c r="D79" s="127"/>
      <c r="E79" s="351">
        <f>E80+E85+E90</f>
        <v>845.62</v>
      </c>
      <c r="G79" s="256"/>
      <c r="O79" s="139"/>
    </row>
    <row r="80" spans="1:7" s="139" customFormat="1" ht="42.75">
      <c r="A80" s="126" t="s">
        <v>322</v>
      </c>
      <c r="B80" s="129" t="s">
        <v>301</v>
      </c>
      <c r="C80" s="127"/>
      <c r="D80" s="127"/>
      <c r="E80" s="351">
        <f>E81</f>
        <v>410.62</v>
      </c>
      <c r="G80" s="248"/>
    </row>
    <row r="81" spans="1:7" s="64" customFormat="1" ht="25.5">
      <c r="A81" s="58" t="s">
        <v>470</v>
      </c>
      <c r="B81" s="103" t="s">
        <v>301</v>
      </c>
      <c r="C81" s="56" t="s">
        <v>228</v>
      </c>
      <c r="D81" s="56"/>
      <c r="E81" s="350">
        <f>E82</f>
        <v>410.62</v>
      </c>
      <c r="G81" s="249"/>
    </row>
    <row r="82" spans="1:15" s="61" customFormat="1" ht="51">
      <c r="A82" s="60" t="s">
        <v>471</v>
      </c>
      <c r="B82" s="103" t="s">
        <v>301</v>
      </c>
      <c r="C82" s="56" t="s">
        <v>233</v>
      </c>
      <c r="D82" s="56"/>
      <c r="E82" s="350">
        <f>E83</f>
        <v>410.62</v>
      </c>
      <c r="G82" s="251"/>
      <c r="O82" s="100"/>
    </row>
    <row r="83" spans="1:7" s="64" customFormat="1" ht="89.25">
      <c r="A83" s="66" t="s">
        <v>473</v>
      </c>
      <c r="B83" s="104" t="s">
        <v>301</v>
      </c>
      <c r="C83" s="1" t="s">
        <v>472</v>
      </c>
      <c r="D83" s="1"/>
      <c r="E83" s="238">
        <f>E84</f>
        <v>410.62</v>
      </c>
      <c r="G83" s="249"/>
    </row>
    <row r="84" spans="1:7" s="64" customFormat="1" ht="26.25" customHeight="1">
      <c r="A84" s="66" t="s">
        <v>147</v>
      </c>
      <c r="B84" s="104" t="s">
        <v>301</v>
      </c>
      <c r="C84" s="1" t="s">
        <v>472</v>
      </c>
      <c r="D84" s="73">
        <v>240</v>
      </c>
      <c r="E84" s="238">
        <f>50.62+40+20+300</f>
        <v>410.62</v>
      </c>
      <c r="G84" s="249"/>
    </row>
    <row r="85" spans="1:15" s="137" customFormat="1" ht="15">
      <c r="A85" s="134" t="s">
        <v>380</v>
      </c>
      <c r="B85" s="133" t="s">
        <v>381</v>
      </c>
      <c r="C85" s="135"/>
      <c r="D85" s="136"/>
      <c r="E85" s="355">
        <f>E86</f>
        <v>435</v>
      </c>
      <c r="G85" s="257"/>
      <c r="O85" s="140"/>
    </row>
    <row r="86" spans="1:7" s="64" customFormat="1" ht="25.5">
      <c r="A86" s="58" t="s">
        <v>470</v>
      </c>
      <c r="B86" s="103" t="s">
        <v>381</v>
      </c>
      <c r="C86" s="56" t="s">
        <v>228</v>
      </c>
      <c r="D86" s="56"/>
      <c r="E86" s="350">
        <f>E88</f>
        <v>435</v>
      </c>
      <c r="G86" s="249"/>
    </row>
    <row r="87" spans="1:7" s="64" customFormat="1" ht="38.25">
      <c r="A87" s="58" t="s">
        <v>25</v>
      </c>
      <c r="B87" s="206" t="s">
        <v>381</v>
      </c>
      <c r="C87" s="207" t="s">
        <v>234</v>
      </c>
      <c r="D87" s="56"/>
      <c r="E87" s="350">
        <f>E88</f>
        <v>435</v>
      </c>
      <c r="G87" s="249"/>
    </row>
    <row r="88" spans="1:5" ht="51">
      <c r="A88" s="89" t="s">
        <v>474</v>
      </c>
      <c r="B88" s="82" t="s">
        <v>381</v>
      </c>
      <c r="C88" s="80" t="s">
        <v>475</v>
      </c>
      <c r="D88" s="92"/>
      <c r="E88" s="239">
        <f>E89</f>
        <v>435</v>
      </c>
    </row>
    <row r="89" spans="1:5" ht="25.5" customHeight="1">
      <c r="A89" s="66" t="s">
        <v>147</v>
      </c>
      <c r="B89" s="82" t="s">
        <v>381</v>
      </c>
      <c r="C89" s="80" t="s">
        <v>475</v>
      </c>
      <c r="D89" s="73">
        <v>240</v>
      </c>
      <c r="E89" s="239">
        <f>183+84+86+82</f>
        <v>435</v>
      </c>
    </row>
    <row r="90" spans="1:15" s="130" customFormat="1" ht="27.75" hidden="1">
      <c r="A90" s="132" t="s">
        <v>378</v>
      </c>
      <c r="B90" s="133" t="s">
        <v>379</v>
      </c>
      <c r="C90" s="127"/>
      <c r="D90" s="127"/>
      <c r="E90" s="351">
        <f>E91</f>
        <v>0</v>
      </c>
      <c r="G90" s="256"/>
      <c r="O90" s="139"/>
    </row>
    <row r="91" spans="1:7" s="64" customFormat="1" ht="25.5" hidden="1">
      <c r="A91" s="58" t="s">
        <v>470</v>
      </c>
      <c r="B91" s="103" t="s">
        <v>379</v>
      </c>
      <c r="C91" s="56" t="s">
        <v>228</v>
      </c>
      <c r="D91" s="56"/>
      <c r="E91" s="350">
        <f>E92</f>
        <v>0</v>
      </c>
      <c r="G91" s="249"/>
    </row>
    <row r="92" spans="1:15" s="61" customFormat="1" ht="39" hidden="1">
      <c r="A92" s="84" t="s">
        <v>476</v>
      </c>
      <c r="B92" s="85" t="s">
        <v>379</v>
      </c>
      <c r="C92" s="94" t="s">
        <v>232</v>
      </c>
      <c r="D92" s="93"/>
      <c r="E92" s="240">
        <f>E93</f>
        <v>0</v>
      </c>
      <c r="G92" s="251"/>
      <c r="O92" s="100"/>
    </row>
    <row r="93" spans="1:7" s="100" customFormat="1" ht="51.75" hidden="1">
      <c r="A93" s="89" t="s">
        <v>124</v>
      </c>
      <c r="B93" s="82" t="s">
        <v>379</v>
      </c>
      <c r="C93" s="86" t="s">
        <v>477</v>
      </c>
      <c r="D93" s="93"/>
      <c r="E93" s="239">
        <f>E94</f>
        <v>0</v>
      </c>
      <c r="G93" s="258"/>
    </row>
    <row r="94" spans="1:7" s="100" customFormat="1" ht="25.5" hidden="1">
      <c r="A94" s="69" t="s">
        <v>264</v>
      </c>
      <c r="B94" s="82" t="s">
        <v>379</v>
      </c>
      <c r="C94" s="86" t="s">
        <v>477</v>
      </c>
      <c r="D94" s="81">
        <v>244</v>
      </c>
      <c r="E94" s="239">
        <v>0</v>
      </c>
      <c r="G94" s="258"/>
    </row>
    <row r="95" spans="1:15" s="130" customFormat="1" ht="15">
      <c r="A95" s="126" t="s">
        <v>324</v>
      </c>
      <c r="B95" s="129" t="s">
        <v>323</v>
      </c>
      <c r="C95" s="127"/>
      <c r="D95" s="127"/>
      <c r="E95" s="351">
        <f>E96+E111</f>
        <v>4426.55</v>
      </c>
      <c r="G95" s="256"/>
      <c r="O95" s="139"/>
    </row>
    <row r="96" spans="1:7" s="139" customFormat="1" ht="15">
      <c r="A96" s="134" t="s">
        <v>374</v>
      </c>
      <c r="B96" s="133" t="s">
        <v>375</v>
      </c>
      <c r="C96" s="135"/>
      <c r="D96" s="201"/>
      <c r="E96" s="355">
        <f>E97+E109</f>
        <v>3581.55</v>
      </c>
      <c r="G96" s="248"/>
    </row>
    <row r="97" spans="1:18" ht="25.5">
      <c r="A97" s="84" t="s">
        <v>478</v>
      </c>
      <c r="B97" s="85" t="s">
        <v>375</v>
      </c>
      <c r="C97" s="88" t="s">
        <v>480</v>
      </c>
      <c r="D97" s="91"/>
      <c r="E97" s="240">
        <f>E98+E103</f>
        <v>3131.55</v>
      </c>
      <c r="R97" s="366"/>
    </row>
    <row r="98" spans="1:15" s="97" customFormat="1" ht="51">
      <c r="A98" s="84" t="s">
        <v>479</v>
      </c>
      <c r="B98" s="85" t="s">
        <v>375</v>
      </c>
      <c r="C98" s="88" t="s">
        <v>481</v>
      </c>
      <c r="D98" s="90"/>
      <c r="E98" s="240">
        <f>E99+E101</f>
        <v>2000</v>
      </c>
      <c r="G98" s="254"/>
      <c r="O98" s="53"/>
    </row>
    <row r="99" spans="1:5" ht="63.75">
      <c r="A99" s="89" t="s">
        <v>482</v>
      </c>
      <c r="B99" s="82" t="s">
        <v>375</v>
      </c>
      <c r="C99" s="80" t="s">
        <v>483</v>
      </c>
      <c r="D99" s="91"/>
      <c r="E99" s="239">
        <f>E100</f>
        <v>2000</v>
      </c>
    </row>
    <row r="100" spans="1:15" s="61" customFormat="1" ht="30" customHeight="1">
      <c r="A100" s="66" t="s">
        <v>147</v>
      </c>
      <c r="B100" s="82" t="s">
        <v>375</v>
      </c>
      <c r="C100" s="80" t="s">
        <v>483</v>
      </c>
      <c r="D100" s="81">
        <v>240</v>
      </c>
      <c r="E100" s="239">
        <v>2000</v>
      </c>
      <c r="G100" s="251"/>
      <c r="O100" s="100"/>
    </row>
    <row r="101" spans="1:5" ht="25.5" hidden="1">
      <c r="A101" s="89" t="s">
        <v>82</v>
      </c>
      <c r="B101" s="82" t="s">
        <v>375</v>
      </c>
      <c r="C101" s="80" t="s">
        <v>81</v>
      </c>
      <c r="D101" s="91"/>
      <c r="E101" s="239">
        <f>E102</f>
        <v>0</v>
      </c>
    </row>
    <row r="102" spans="1:15" s="61" customFormat="1" ht="25.5" hidden="1">
      <c r="A102" s="69" t="s">
        <v>264</v>
      </c>
      <c r="B102" s="82" t="s">
        <v>375</v>
      </c>
      <c r="C102" s="80" t="s">
        <v>81</v>
      </c>
      <c r="D102" s="81">
        <v>244</v>
      </c>
      <c r="E102" s="239"/>
      <c r="G102" s="251"/>
      <c r="O102" s="100"/>
    </row>
    <row r="103" spans="1:5" ht="25.5">
      <c r="A103" s="84" t="s">
        <v>478</v>
      </c>
      <c r="B103" s="85" t="s">
        <v>375</v>
      </c>
      <c r="C103" s="88" t="s">
        <v>480</v>
      </c>
      <c r="D103" s="91"/>
      <c r="E103" s="240">
        <f>E104</f>
        <v>1131.55</v>
      </c>
    </row>
    <row r="104" spans="1:15" s="101" customFormat="1" ht="51">
      <c r="A104" s="84" t="s">
        <v>484</v>
      </c>
      <c r="B104" s="85" t="s">
        <v>375</v>
      </c>
      <c r="C104" s="88" t="s">
        <v>485</v>
      </c>
      <c r="D104" s="93"/>
      <c r="E104" s="240">
        <f>E105+E107</f>
        <v>1131.55</v>
      </c>
      <c r="G104" s="253"/>
      <c r="O104" s="64"/>
    </row>
    <row r="105" spans="1:5" ht="89.25">
      <c r="A105" s="89" t="s">
        <v>47</v>
      </c>
      <c r="B105" s="82" t="s">
        <v>375</v>
      </c>
      <c r="C105" s="80" t="s">
        <v>485</v>
      </c>
      <c r="D105" s="91"/>
      <c r="E105" s="239">
        <f>E106</f>
        <v>581.55</v>
      </c>
    </row>
    <row r="106" spans="1:5" ht="28.5" customHeight="1">
      <c r="A106" s="66" t="s">
        <v>147</v>
      </c>
      <c r="B106" s="82" t="s">
        <v>375</v>
      </c>
      <c r="C106" s="80" t="s">
        <v>485</v>
      </c>
      <c r="D106" s="73">
        <v>240</v>
      </c>
      <c r="E106" s="239">
        <f>600+450+60+200+90-500-200-150+31.55</f>
        <v>581.55</v>
      </c>
    </row>
    <row r="107" spans="1:15" s="101" customFormat="1" ht="55.5" customHeight="1">
      <c r="A107" s="89" t="s">
        <v>486</v>
      </c>
      <c r="B107" s="82" t="s">
        <v>375</v>
      </c>
      <c r="C107" s="80" t="s">
        <v>487</v>
      </c>
      <c r="D107" s="91"/>
      <c r="E107" s="239">
        <f>E108</f>
        <v>550</v>
      </c>
      <c r="G107" s="253"/>
      <c r="O107" s="305"/>
    </row>
    <row r="108" spans="1:15" s="101" customFormat="1" ht="26.25" customHeight="1">
      <c r="A108" s="66" t="s">
        <v>147</v>
      </c>
      <c r="B108" s="82" t="s">
        <v>375</v>
      </c>
      <c r="C108" s="80" t="s">
        <v>487</v>
      </c>
      <c r="D108" s="73">
        <v>240</v>
      </c>
      <c r="E108" s="239">
        <f>500+300-200-50</f>
        <v>550</v>
      </c>
      <c r="G108" s="253"/>
      <c r="O108" s="64"/>
    </row>
    <row r="109" spans="1:15" s="101" customFormat="1" ht="30.75" customHeight="1">
      <c r="A109" s="89" t="s">
        <v>134</v>
      </c>
      <c r="B109" s="82" t="s">
        <v>375</v>
      </c>
      <c r="C109" s="80" t="s">
        <v>133</v>
      </c>
      <c r="D109" s="91"/>
      <c r="E109" s="239">
        <f>E110</f>
        <v>450</v>
      </c>
      <c r="G109" s="253"/>
      <c r="O109" s="305"/>
    </row>
    <row r="110" spans="1:15" s="101" customFormat="1" ht="28.5" customHeight="1">
      <c r="A110" s="66" t="s">
        <v>147</v>
      </c>
      <c r="B110" s="82" t="s">
        <v>375</v>
      </c>
      <c r="C110" s="80" t="s">
        <v>133</v>
      </c>
      <c r="D110" s="73">
        <v>240</v>
      </c>
      <c r="E110" s="239">
        <f>700-200-50</f>
        <v>450</v>
      </c>
      <c r="G110" s="253"/>
      <c r="O110" s="64"/>
    </row>
    <row r="111" spans="1:15" s="130" customFormat="1" ht="15">
      <c r="A111" s="126" t="s">
        <v>259</v>
      </c>
      <c r="B111" s="129" t="s">
        <v>258</v>
      </c>
      <c r="C111" s="127"/>
      <c r="D111" s="127"/>
      <c r="E111" s="351">
        <f>E112+E116</f>
        <v>845</v>
      </c>
      <c r="G111" s="256"/>
      <c r="O111" s="139"/>
    </row>
    <row r="112" spans="1:7" s="64" customFormat="1" ht="12.75">
      <c r="A112" s="58" t="s">
        <v>387</v>
      </c>
      <c r="B112" s="103" t="s">
        <v>258</v>
      </c>
      <c r="C112" s="77" t="s">
        <v>226</v>
      </c>
      <c r="D112" s="77"/>
      <c r="E112" s="237">
        <f>E113</f>
        <v>795</v>
      </c>
      <c r="G112" s="249"/>
    </row>
    <row r="113" spans="1:15" s="61" customFormat="1" ht="12.75">
      <c r="A113" s="60" t="s">
        <v>311</v>
      </c>
      <c r="B113" s="55" t="s">
        <v>258</v>
      </c>
      <c r="C113" s="99" t="s">
        <v>307</v>
      </c>
      <c r="D113" s="99"/>
      <c r="E113" s="350">
        <f>E114</f>
        <v>795</v>
      </c>
      <c r="G113" s="251"/>
      <c r="O113" s="100"/>
    </row>
    <row r="114" spans="1:7" s="64" customFormat="1" ht="12.75">
      <c r="A114" s="66" t="s">
        <v>488</v>
      </c>
      <c r="B114" s="104" t="s">
        <v>258</v>
      </c>
      <c r="C114" s="1" t="s">
        <v>489</v>
      </c>
      <c r="D114" s="1"/>
      <c r="E114" s="238">
        <f>E115</f>
        <v>795</v>
      </c>
      <c r="G114" s="249"/>
    </row>
    <row r="115" spans="1:7" s="64" customFormat="1" ht="27.75" customHeight="1">
      <c r="A115" s="66" t="s">
        <v>147</v>
      </c>
      <c r="B115" s="104" t="s">
        <v>258</v>
      </c>
      <c r="C115" s="1" t="s">
        <v>489</v>
      </c>
      <c r="D115" s="73">
        <v>240</v>
      </c>
      <c r="E115" s="238">
        <f>600+195</f>
        <v>795</v>
      </c>
      <c r="G115" s="249"/>
    </row>
    <row r="116" spans="1:15" s="61" customFormat="1" ht="38.25">
      <c r="A116" s="60" t="s">
        <v>183</v>
      </c>
      <c r="B116" s="55" t="s">
        <v>258</v>
      </c>
      <c r="C116" s="99" t="s">
        <v>182</v>
      </c>
      <c r="D116" s="99"/>
      <c r="E116" s="350">
        <f>E117</f>
        <v>50</v>
      </c>
      <c r="G116" s="251"/>
      <c r="O116" s="100"/>
    </row>
    <row r="117" spans="1:7" s="64" customFormat="1" ht="12.75">
      <c r="A117" s="66" t="s">
        <v>185</v>
      </c>
      <c r="B117" s="104" t="s">
        <v>258</v>
      </c>
      <c r="C117" s="1" t="s">
        <v>184</v>
      </c>
      <c r="D117" s="1"/>
      <c r="E117" s="238">
        <f>E118</f>
        <v>50</v>
      </c>
      <c r="G117" s="249"/>
    </row>
    <row r="118" spans="1:7" s="64" customFormat="1" ht="27.75" customHeight="1">
      <c r="A118" s="66" t="s">
        <v>147</v>
      </c>
      <c r="B118" s="104" t="s">
        <v>258</v>
      </c>
      <c r="C118" s="1" t="s">
        <v>184</v>
      </c>
      <c r="D118" s="73">
        <v>240</v>
      </c>
      <c r="E118" s="238">
        <v>50</v>
      </c>
      <c r="G118" s="249"/>
    </row>
    <row r="119" spans="1:15" s="130" customFormat="1" ht="15">
      <c r="A119" s="215" t="s">
        <v>385</v>
      </c>
      <c r="B119" s="129" t="s">
        <v>314</v>
      </c>
      <c r="C119" s="127"/>
      <c r="D119" s="127"/>
      <c r="E119" s="351">
        <f>E120+E149+E178</f>
        <v>30419.32729</v>
      </c>
      <c r="G119" s="256"/>
      <c r="O119" s="139"/>
    </row>
    <row r="120" spans="1:7" s="139" customFormat="1" ht="15">
      <c r="A120" s="215" t="s">
        <v>251</v>
      </c>
      <c r="B120" s="129" t="s">
        <v>250</v>
      </c>
      <c r="C120" s="127"/>
      <c r="D120" s="127"/>
      <c r="E120" s="351">
        <f>E121+E129+E133</f>
        <v>6560.56729</v>
      </c>
      <c r="G120" s="248"/>
    </row>
    <row r="121" spans="1:17" s="64" customFormat="1" ht="12.75">
      <c r="A121" s="58" t="s">
        <v>387</v>
      </c>
      <c r="B121" s="103" t="s">
        <v>250</v>
      </c>
      <c r="C121" s="77" t="s">
        <v>226</v>
      </c>
      <c r="D121" s="77"/>
      <c r="E121" s="237">
        <f>E122</f>
        <v>2068.9982</v>
      </c>
      <c r="G121" s="249"/>
      <c r="Q121" s="380"/>
    </row>
    <row r="122" spans="1:7" s="54" customFormat="1" ht="12.75">
      <c r="A122" s="60" t="s">
        <v>311</v>
      </c>
      <c r="B122" s="103" t="s">
        <v>250</v>
      </c>
      <c r="C122" s="56" t="s">
        <v>307</v>
      </c>
      <c r="D122" s="56"/>
      <c r="E122" s="350">
        <f>E123+E125+E127</f>
        <v>2068.9982</v>
      </c>
      <c r="G122" s="247"/>
    </row>
    <row r="123" spans="1:5" ht="25.5">
      <c r="A123" s="125" t="s">
        <v>128</v>
      </c>
      <c r="B123" s="104" t="s">
        <v>250</v>
      </c>
      <c r="C123" s="80" t="s">
        <v>499</v>
      </c>
      <c r="D123" s="91"/>
      <c r="E123" s="239">
        <f>E124</f>
        <v>768.9982</v>
      </c>
    </row>
    <row r="124" spans="1:5" ht="27" customHeight="1">
      <c r="A124" s="66" t="s">
        <v>147</v>
      </c>
      <c r="B124" s="104" t="s">
        <v>250</v>
      </c>
      <c r="C124" s="80" t="s">
        <v>499</v>
      </c>
      <c r="D124" s="73">
        <v>240</v>
      </c>
      <c r="E124" s="239">
        <f>(900+350)/2+144-0.0018</f>
        <v>768.9982</v>
      </c>
    </row>
    <row r="125" spans="1:5" ht="38.25">
      <c r="A125" s="37" t="s">
        <v>132</v>
      </c>
      <c r="B125" s="104" t="s">
        <v>250</v>
      </c>
      <c r="C125" s="80" t="s">
        <v>505</v>
      </c>
      <c r="D125" s="202"/>
      <c r="E125" s="239">
        <f>E126</f>
        <v>1300</v>
      </c>
    </row>
    <row r="126" spans="1:15" s="64" customFormat="1" ht="27.75" customHeight="1">
      <c r="A126" s="66" t="s">
        <v>147</v>
      </c>
      <c r="B126" s="104" t="s">
        <v>250</v>
      </c>
      <c r="C126" s="80" t="s">
        <v>505</v>
      </c>
      <c r="D126" s="73">
        <v>240</v>
      </c>
      <c r="E126" s="238">
        <f>5100/2-550-500-200</f>
        <v>1300</v>
      </c>
      <c r="G126" s="249"/>
      <c r="O126" s="64">
        <v>-550</v>
      </c>
    </row>
    <row r="127" spans="1:5" ht="39" hidden="1">
      <c r="A127" s="37" t="s">
        <v>46</v>
      </c>
      <c r="B127" s="104" t="s">
        <v>250</v>
      </c>
      <c r="C127" s="80" t="s">
        <v>44</v>
      </c>
      <c r="D127" s="202"/>
      <c r="E127" s="239">
        <f>E128</f>
        <v>0</v>
      </c>
    </row>
    <row r="128" spans="1:7" s="64" customFormat="1" ht="25.5" hidden="1">
      <c r="A128" s="37" t="s">
        <v>253</v>
      </c>
      <c r="B128" s="104" t="s">
        <v>250</v>
      </c>
      <c r="C128" s="80" t="s">
        <v>44</v>
      </c>
      <c r="D128" s="1" t="s">
        <v>252</v>
      </c>
      <c r="E128" s="238"/>
      <c r="G128" s="249"/>
    </row>
    <row r="129" spans="1:15" s="97" customFormat="1" ht="51">
      <c r="A129" s="58" t="s">
        <v>500</v>
      </c>
      <c r="B129" s="55" t="s">
        <v>250</v>
      </c>
      <c r="C129" s="56" t="s">
        <v>296</v>
      </c>
      <c r="D129" s="56"/>
      <c r="E129" s="350">
        <f>E130</f>
        <v>1100</v>
      </c>
      <c r="G129" s="254"/>
      <c r="O129" s="53"/>
    </row>
    <row r="130" spans="1:15" s="106" customFormat="1" ht="63.75">
      <c r="A130" s="146" t="s">
        <v>501</v>
      </c>
      <c r="B130" s="55" t="s">
        <v>250</v>
      </c>
      <c r="C130" s="56" t="s">
        <v>502</v>
      </c>
      <c r="D130" s="56"/>
      <c r="E130" s="350">
        <f>E131</f>
        <v>1100</v>
      </c>
      <c r="G130" s="259"/>
      <c r="O130" s="54"/>
    </row>
    <row r="131" spans="1:15" s="106" customFormat="1" ht="63.75">
      <c r="A131" s="65" t="s">
        <v>45</v>
      </c>
      <c r="B131" s="104" t="s">
        <v>250</v>
      </c>
      <c r="C131" s="203" t="s">
        <v>503</v>
      </c>
      <c r="D131" s="1"/>
      <c r="E131" s="238">
        <f>E132</f>
        <v>1100</v>
      </c>
      <c r="G131" s="259"/>
      <c r="O131" s="54"/>
    </row>
    <row r="132" spans="1:15" s="105" customFormat="1" ht="15.75" customHeight="1">
      <c r="A132" s="66" t="s">
        <v>147</v>
      </c>
      <c r="B132" s="104" t="s">
        <v>250</v>
      </c>
      <c r="C132" s="203" t="s">
        <v>503</v>
      </c>
      <c r="D132" s="81">
        <v>240</v>
      </c>
      <c r="E132" s="239">
        <v>1100</v>
      </c>
      <c r="G132" s="260"/>
      <c r="O132" s="345"/>
    </row>
    <row r="133" spans="1:15" s="101" customFormat="1" ht="51">
      <c r="A133" s="84" t="s">
        <v>493</v>
      </c>
      <c r="B133" s="103" t="s">
        <v>250</v>
      </c>
      <c r="C133" s="85" t="s">
        <v>227</v>
      </c>
      <c r="D133" s="87"/>
      <c r="E133" s="240">
        <f>E134+E144</f>
        <v>3391.56909</v>
      </c>
      <c r="G133" s="253"/>
      <c r="O133" s="64"/>
    </row>
    <row r="134" spans="1:15" s="97" customFormat="1" ht="102">
      <c r="A134" s="84" t="s">
        <v>495</v>
      </c>
      <c r="B134" s="103" t="s">
        <v>250</v>
      </c>
      <c r="C134" s="88" t="s">
        <v>494</v>
      </c>
      <c r="D134" s="90"/>
      <c r="E134" s="240">
        <f>E135+E137+E142</f>
        <v>3391.56909</v>
      </c>
      <c r="G134" s="254"/>
      <c r="O134" s="53"/>
    </row>
    <row r="135" spans="1:15" s="97" customFormat="1" ht="127.5">
      <c r="A135" s="89" t="s">
        <v>497</v>
      </c>
      <c r="B135" s="104" t="s">
        <v>250</v>
      </c>
      <c r="C135" s="80" t="s">
        <v>51</v>
      </c>
      <c r="D135" s="90"/>
      <c r="E135" s="240">
        <f>E136</f>
        <v>1050.57729</v>
      </c>
      <c r="G135" s="254"/>
      <c r="O135" s="53"/>
    </row>
    <row r="136" spans="1:8" ht="25.5">
      <c r="A136" s="37" t="s">
        <v>76</v>
      </c>
      <c r="B136" s="104" t="s">
        <v>250</v>
      </c>
      <c r="C136" s="80" t="s">
        <v>51</v>
      </c>
      <c r="D136" s="81">
        <v>414</v>
      </c>
      <c r="E136" s="239">
        <v>1050.57729</v>
      </c>
      <c r="G136" s="244">
        <f>10163924.56+9469232.87</f>
        <v>19633157.43</v>
      </c>
      <c r="H136" s="244">
        <v>13420588</v>
      </c>
    </row>
    <row r="137" spans="1:5" ht="103.5" hidden="1">
      <c r="A137" s="222" t="s">
        <v>54</v>
      </c>
      <c r="B137" s="223" t="s">
        <v>250</v>
      </c>
      <c r="C137" s="224" t="s">
        <v>496</v>
      </c>
      <c r="D137" s="225"/>
      <c r="E137" s="356">
        <f>E138+E140</f>
        <v>0</v>
      </c>
    </row>
    <row r="138" spans="1:5" ht="103.5" hidden="1">
      <c r="A138" s="89" t="s">
        <v>52</v>
      </c>
      <c r="B138" s="104" t="s">
        <v>250</v>
      </c>
      <c r="C138" s="80" t="s">
        <v>496</v>
      </c>
      <c r="D138" s="91"/>
      <c r="E138" s="239">
        <f>E139</f>
        <v>0</v>
      </c>
    </row>
    <row r="139" spans="1:8" ht="25.5" hidden="1">
      <c r="A139" s="37" t="s">
        <v>76</v>
      </c>
      <c r="B139" s="104" t="s">
        <v>250</v>
      </c>
      <c r="C139" s="80" t="s">
        <v>496</v>
      </c>
      <c r="D139" s="81">
        <v>414</v>
      </c>
      <c r="E139" s="239"/>
      <c r="G139" s="244">
        <f>7665569.42+12600426.58</f>
        <v>20265996</v>
      </c>
      <c r="H139" s="244">
        <v>11297761.2</v>
      </c>
    </row>
    <row r="140" spans="1:9" ht="103.5" hidden="1">
      <c r="A140" s="89" t="s">
        <v>53</v>
      </c>
      <c r="B140" s="104" t="s">
        <v>250</v>
      </c>
      <c r="C140" s="80" t="s">
        <v>496</v>
      </c>
      <c r="D140" s="91"/>
      <c r="E140" s="239">
        <f>E141</f>
        <v>0</v>
      </c>
      <c r="I140" s="264">
        <f>8162.65-947.175+41664.99</f>
        <v>48880.465</v>
      </c>
    </row>
    <row r="141" spans="1:8" ht="25.5" hidden="1">
      <c r="A141" s="37" t="s">
        <v>76</v>
      </c>
      <c r="B141" s="104" t="s">
        <v>250</v>
      </c>
      <c r="C141" s="80" t="s">
        <v>496</v>
      </c>
      <c r="D141" s="81">
        <v>414</v>
      </c>
      <c r="E141" s="239"/>
      <c r="G141" s="244">
        <f>18900639.86</f>
        <v>18900639.86</v>
      </c>
      <c r="H141" s="244">
        <v>16946641.8</v>
      </c>
    </row>
    <row r="142" spans="1:15" s="101" customFormat="1" ht="93" customHeight="1">
      <c r="A142" s="89" t="s">
        <v>498</v>
      </c>
      <c r="B142" s="104" t="s">
        <v>250</v>
      </c>
      <c r="C142" s="80" t="s">
        <v>23</v>
      </c>
      <c r="D142" s="91"/>
      <c r="E142" s="239">
        <f>E143</f>
        <v>2340.9918</v>
      </c>
      <c r="G142" s="253">
        <f>(E143+E141-18900.63986)*1000</f>
        <v>-16559648.059999999</v>
      </c>
      <c r="O142" s="64"/>
    </row>
    <row r="143" spans="1:15" s="97" customFormat="1" ht="14.25" customHeight="1">
      <c r="A143" s="37" t="s">
        <v>152</v>
      </c>
      <c r="B143" s="104" t="s">
        <v>250</v>
      </c>
      <c r="C143" s="80" t="s">
        <v>23</v>
      </c>
      <c r="D143" s="81">
        <v>410</v>
      </c>
      <c r="E143" s="239">
        <v>2340.9918</v>
      </c>
      <c r="G143" s="254"/>
      <c r="H143" s="262">
        <f>G142+G141+G139+G136</f>
        <v>42240145.230000004</v>
      </c>
      <c r="O143" s="53"/>
    </row>
    <row r="144" spans="1:15" s="97" customFormat="1" ht="64.5" hidden="1">
      <c r="A144" s="84" t="s">
        <v>78</v>
      </c>
      <c r="B144" s="103" t="s">
        <v>250</v>
      </c>
      <c r="C144" s="88" t="s">
        <v>79</v>
      </c>
      <c r="D144" s="90"/>
      <c r="E144" s="240">
        <f>E145+E147</f>
        <v>0</v>
      </c>
      <c r="O144" s="53"/>
    </row>
    <row r="145" spans="1:15" s="97" customFormat="1" ht="90.75" hidden="1">
      <c r="A145" s="89" t="s">
        <v>86</v>
      </c>
      <c r="B145" s="104" t="s">
        <v>250</v>
      </c>
      <c r="C145" s="80" t="s">
        <v>80</v>
      </c>
      <c r="D145" s="90"/>
      <c r="E145" s="240">
        <f>E146</f>
        <v>0</v>
      </c>
      <c r="O145" s="53"/>
    </row>
    <row r="146" spans="1:7" ht="25.5" hidden="1">
      <c r="A146" s="37" t="s">
        <v>253</v>
      </c>
      <c r="B146" s="104" t="s">
        <v>250</v>
      </c>
      <c r="C146" s="80" t="s">
        <v>80</v>
      </c>
      <c r="D146" s="81">
        <v>414</v>
      </c>
      <c r="E146" s="239">
        <v>0</v>
      </c>
      <c r="G146" s="53"/>
    </row>
    <row r="147" spans="1:15" s="97" customFormat="1" ht="39" hidden="1">
      <c r="A147" s="89" t="s">
        <v>104</v>
      </c>
      <c r="B147" s="104" t="s">
        <v>250</v>
      </c>
      <c r="C147" s="80" t="s">
        <v>103</v>
      </c>
      <c r="D147" s="90"/>
      <c r="E147" s="240">
        <f>E148</f>
        <v>0</v>
      </c>
      <c r="O147" s="53"/>
    </row>
    <row r="148" spans="1:7" ht="25.5" hidden="1">
      <c r="A148" s="37" t="s">
        <v>253</v>
      </c>
      <c r="B148" s="104" t="s">
        <v>250</v>
      </c>
      <c r="C148" s="80" t="s">
        <v>103</v>
      </c>
      <c r="D148" s="81">
        <v>414</v>
      </c>
      <c r="E148" s="239">
        <v>0</v>
      </c>
      <c r="G148" s="53"/>
    </row>
    <row r="149" spans="1:8" s="140" customFormat="1" ht="15">
      <c r="A149" s="215" t="s">
        <v>299</v>
      </c>
      <c r="B149" s="129" t="s">
        <v>298</v>
      </c>
      <c r="C149" s="127"/>
      <c r="D149" s="127"/>
      <c r="E149" s="351">
        <f>E150+E160</f>
        <v>7623.59</v>
      </c>
      <c r="G149" s="261"/>
      <c r="H149" s="263">
        <f>H143-E133*1000</f>
        <v>38848576.14</v>
      </c>
    </row>
    <row r="150" spans="1:5" ht="12.75">
      <c r="A150" s="58" t="s">
        <v>387</v>
      </c>
      <c r="B150" s="103" t="s">
        <v>298</v>
      </c>
      <c r="C150" s="77" t="s">
        <v>226</v>
      </c>
      <c r="D150" s="77"/>
      <c r="E150" s="237">
        <f>E151</f>
        <v>1818.59</v>
      </c>
    </row>
    <row r="151" spans="1:5" ht="12.75">
      <c r="A151" s="60" t="s">
        <v>311</v>
      </c>
      <c r="B151" s="103" t="s">
        <v>298</v>
      </c>
      <c r="C151" s="56" t="s">
        <v>307</v>
      </c>
      <c r="D151" s="56"/>
      <c r="E151" s="350">
        <f>E154+E156+E158+E152</f>
        <v>1818.59</v>
      </c>
    </row>
    <row r="152" spans="1:5" ht="25.5">
      <c r="A152" s="125" t="s">
        <v>128</v>
      </c>
      <c r="B152" s="104" t="s">
        <v>298</v>
      </c>
      <c r="C152" s="80" t="s">
        <v>499</v>
      </c>
      <c r="D152" s="91"/>
      <c r="E152" s="239">
        <f>E153</f>
        <v>794.9964</v>
      </c>
    </row>
    <row r="153" spans="1:5" ht="31.5" customHeight="1">
      <c r="A153" s="66" t="s">
        <v>147</v>
      </c>
      <c r="B153" s="104" t="s">
        <v>298</v>
      </c>
      <c r="C153" s="80" t="s">
        <v>499</v>
      </c>
      <c r="D153" s="73">
        <v>240</v>
      </c>
      <c r="E153" s="239">
        <f>300+495-0.0036</f>
        <v>794.9964</v>
      </c>
    </row>
    <row r="154" spans="1:8" ht="25.5">
      <c r="A154" s="37" t="s">
        <v>506</v>
      </c>
      <c r="B154" s="104" t="s">
        <v>298</v>
      </c>
      <c r="C154" s="80" t="s">
        <v>445</v>
      </c>
      <c r="D154" s="81"/>
      <c r="E154" s="239">
        <f>E155</f>
        <v>730</v>
      </c>
      <c r="H154" s="190">
        <f>E143</f>
        <v>2340.9918</v>
      </c>
    </row>
    <row r="155" spans="1:15" ht="25.5">
      <c r="A155" s="66" t="s">
        <v>260</v>
      </c>
      <c r="B155" s="104" t="s">
        <v>298</v>
      </c>
      <c r="C155" s="80" t="s">
        <v>445</v>
      </c>
      <c r="D155" s="81">
        <v>810</v>
      </c>
      <c r="E155" s="239">
        <f>500+230</f>
        <v>730</v>
      </c>
      <c r="O155" s="53" t="s">
        <v>130</v>
      </c>
    </row>
    <row r="156" spans="1:17" s="105" customFormat="1" ht="25.5">
      <c r="A156" s="307" t="s">
        <v>110</v>
      </c>
      <c r="B156" s="63" t="s">
        <v>298</v>
      </c>
      <c r="C156" s="1" t="s">
        <v>109</v>
      </c>
      <c r="D156" s="202"/>
      <c r="E156" s="239">
        <f>E157</f>
        <v>293.5936</v>
      </c>
      <c r="O156" s="345"/>
      <c r="Q156" s="381"/>
    </row>
    <row r="157" spans="1:15" s="105" customFormat="1" ht="29.25" customHeight="1">
      <c r="A157" s="66" t="s">
        <v>147</v>
      </c>
      <c r="B157" s="63" t="s">
        <v>298</v>
      </c>
      <c r="C157" s="1" t="s">
        <v>109</v>
      </c>
      <c r="D157" s="73">
        <v>240</v>
      </c>
      <c r="E157" s="239">
        <v>293.5936</v>
      </c>
      <c r="O157" s="345" t="s">
        <v>131</v>
      </c>
    </row>
    <row r="158" spans="1:15" s="105" customFormat="1" ht="25.5" hidden="1">
      <c r="A158" s="307" t="s">
        <v>107</v>
      </c>
      <c r="B158" s="63" t="s">
        <v>298</v>
      </c>
      <c r="C158" s="1" t="s">
        <v>108</v>
      </c>
      <c r="D158" s="202"/>
      <c r="E158" s="239">
        <f>E159</f>
        <v>0</v>
      </c>
      <c r="O158" s="345"/>
    </row>
    <row r="159" spans="1:15" s="105" customFormat="1" ht="25.5" hidden="1">
      <c r="A159" s="69" t="s">
        <v>264</v>
      </c>
      <c r="B159" s="63" t="s">
        <v>298</v>
      </c>
      <c r="C159" s="1" t="s">
        <v>108</v>
      </c>
      <c r="D159" s="202">
        <v>244</v>
      </c>
      <c r="E159" s="239"/>
      <c r="O159" s="345"/>
    </row>
    <row r="160" spans="1:15" s="97" customFormat="1" ht="51">
      <c r="A160" s="58" t="s">
        <v>500</v>
      </c>
      <c r="B160" s="55" t="s">
        <v>298</v>
      </c>
      <c r="C160" s="56" t="s">
        <v>296</v>
      </c>
      <c r="D160" s="56"/>
      <c r="E160" s="350">
        <f>E161+E164+E174</f>
        <v>5805</v>
      </c>
      <c r="G160" s="254"/>
      <c r="O160" s="53"/>
    </row>
    <row r="161" spans="1:15" s="97" customFormat="1" ht="76.5">
      <c r="A161" s="60" t="s">
        <v>507</v>
      </c>
      <c r="B161" s="55" t="s">
        <v>298</v>
      </c>
      <c r="C161" s="56" t="s">
        <v>300</v>
      </c>
      <c r="D161" s="56"/>
      <c r="E161" s="350">
        <f>E162</f>
        <v>1675</v>
      </c>
      <c r="G161" s="254"/>
      <c r="O161" s="53"/>
    </row>
    <row r="162" spans="1:5" ht="102">
      <c r="A162" s="62" t="s">
        <v>508</v>
      </c>
      <c r="B162" s="63" t="s">
        <v>298</v>
      </c>
      <c r="C162" s="1" t="s">
        <v>509</v>
      </c>
      <c r="D162" s="1"/>
      <c r="E162" s="238">
        <f>E163</f>
        <v>1675</v>
      </c>
    </row>
    <row r="163" spans="1:7" s="54" customFormat="1" ht="29.25" customHeight="1">
      <c r="A163" s="66" t="s">
        <v>147</v>
      </c>
      <c r="B163" s="63" t="s">
        <v>298</v>
      </c>
      <c r="C163" s="1" t="s">
        <v>509</v>
      </c>
      <c r="D163" s="73">
        <v>240</v>
      </c>
      <c r="E163" s="238">
        <f>3350/2</f>
        <v>1675</v>
      </c>
      <c r="G163" s="247"/>
    </row>
    <row r="164" spans="1:15" s="106" customFormat="1" ht="76.5">
      <c r="A164" s="60" t="s">
        <v>0</v>
      </c>
      <c r="B164" s="55" t="s">
        <v>298</v>
      </c>
      <c r="C164" s="56" t="s">
        <v>1</v>
      </c>
      <c r="D164" s="56"/>
      <c r="E164" s="350">
        <f>E165+E170+E168+E172</f>
        <v>2630</v>
      </c>
      <c r="G164" s="259"/>
      <c r="O164" s="54"/>
    </row>
    <row r="165" spans="1:15" s="106" customFormat="1" ht="102">
      <c r="A165" s="65" t="s">
        <v>123</v>
      </c>
      <c r="B165" s="63" t="s">
        <v>298</v>
      </c>
      <c r="C165" s="1" t="s">
        <v>2</v>
      </c>
      <c r="D165" s="1"/>
      <c r="E165" s="238">
        <f>E166+E167</f>
        <v>1690</v>
      </c>
      <c r="G165" s="259"/>
      <c r="O165" s="54"/>
    </row>
    <row r="166" spans="1:15" s="105" customFormat="1" ht="25.5" hidden="1">
      <c r="A166" s="66" t="s">
        <v>260</v>
      </c>
      <c r="B166" s="63" t="s">
        <v>298</v>
      </c>
      <c r="C166" s="1" t="s">
        <v>2</v>
      </c>
      <c r="D166" s="81">
        <v>810</v>
      </c>
      <c r="E166" s="239"/>
      <c r="O166" s="345"/>
    </row>
    <row r="167" spans="1:5" ht="31.5" customHeight="1">
      <c r="A167" s="66" t="s">
        <v>147</v>
      </c>
      <c r="B167" s="63" t="s">
        <v>298</v>
      </c>
      <c r="C167" s="1" t="s">
        <v>2</v>
      </c>
      <c r="D167" s="73">
        <v>240</v>
      </c>
      <c r="E167" s="238">
        <f>1690</f>
        <v>1690</v>
      </c>
    </row>
    <row r="168" spans="1:5" ht="76.5" customHeight="1">
      <c r="A168" s="66" t="s">
        <v>163</v>
      </c>
      <c r="B168" s="63" t="s">
        <v>298</v>
      </c>
      <c r="C168" s="1" t="s">
        <v>162</v>
      </c>
      <c r="D168" s="73"/>
      <c r="E168" s="238">
        <f>E169</f>
        <v>470</v>
      </c>
    </row>
    <row r="169" spans="1:5" ht="31.5" customHeight="1">
      <c r="A169" s="66" t="s">
        <v>147</v>
      </c>
      <c r="B169" s="63" t="s">
        <v>298</v>
      </c>
      <c r="C169" s="1" t="s">
        <v>162</v>
      </c>
      <c r="D169" s="73">
        <v>240</v>
      </c>
      <c r="E169" s="238">
        <v>470</v>
      </c>
    </row>
    <row r="170" spans="1:15" s="106" customFormat="1" ht="78" hidden="1">
      <c r="A170" s="65" t="s">
        <v>122</v>
      </c>
      <c r="B170" s="63" t="s">
        <v>298</v>
      </c>
      <c r="C170" s="1" t="s">
        <v>84</v>
      </c>
      <c r="D170" s="1"/>
      <c r="E170" s="238">
        <f>E171</f>
        <v>0</v>
      </c>
      <c r="O170" s="54"/>
    </row>
    <row r="171" spans="1:15" s="105" customFormat="1" ht="25.5" hidden="1">
      <c r="A171" s="66" t="s">
        <v>260</v>
      </c>
      <c r="B171" s="63" t="s">
        <v>298</v>
      </c>
      <c r="C171" s="1" t="s">
        <v>84</v>
      </c>
      <c r="D171" s="81">
        <v>810</v>
      </c>
      <c r="E171" s="239"/>
      <c r="O171" s="345"/>
    </row>
    <row r="172" spans="1:5" ht="88.5" customHeight="1">
      <c r="A172" s="66" t="s">
        <v>187</v>
      </c>
      <c r="B172" s="63" t="s">
        <v>298</v>
      </c>
      <c r="C172" s="1" t="s">
        <v>186</v>
      </c>
      <c r="D172" s="73"/>
      <c r="E172" s="238">
        <f>E173</f>
        <v>470</v>
      </c>
    </row>
    <row r="173" spans="1:5" ht="31.5" customHeight="1">
      <c r="A173" s="66" t="s">
        <v>147</v>
      </c>
      <c r="B173" s="63" t="s">
        <v>298</v>
      </c>
      <c r="C173" s="1" t="s">
        <v>186</v>
      </c>
      <c r="D173" s="73">
        <v>240</v>
      </c>
      <c r="E173" s="238">
        <v>470</v>
      </c>
    </row>
    <row r="174" spans="1:15" s="106" customFormat="1" ht="76.5">
      <c r="A174" s="146" t="s">
        <v>35</v>
      </c>
      <c r="B174" s="55" t="s">
        <v>298</v>
      </c>
      <c r="C174" s="56" t="s">
        <v>33</v>
      </c>
      <c r="D174" s="56"/>
      <c r="E174" s="350">
        <f>E175</f>
        <v>1500</v>
      </c>
      <c r="G174" s="259"/>
      <c r="O174" s="54"/>
    </row>
    <row r="175" spans="1:15" s="106" customFormat="1" ht="71.25" customHeight="1">
      <c r="A175" s="65" t="s">
        <v>34</v>
      </c>
      <c r="B175" s="104" t="s">
        <v>298</v>
      </c>
      <c r="C175" s="203" t="s">
        <v>32</v>
      </c>
      <c r="D175" s="1"/>
      <c r="E175" s="238">
        <f>E176+E177</f>
        <v>1500</v>
      </c>
      <c r="G175" s="259"/>
      <c r="O175" s="54"/>
    </row>
    <row r="176" spans="1:15" s="105" customFormat="1" ht="25.5">
      <c r="A176" s="69" t="s">
        <v>264</v>
      </c>
      <c r="B176" s="104" t="s">
        <v>298</v>
      </c>
      <c r="C176" s="203" t="s">
        <v>32</v>
      </c>
      <c r="D176" s="73">
        <v>240</v>
      </c>
      <c r="E176" s="239">
        <f>1200-500</f>
        <v>700</v>
      </c>
      <c r="G176" s="260"/>
      <c r="O176" s="345"/>
    </row>
    <row r="177" spans="1:15" s="105" customFormat="1" ht="12.75">
      <c r="A177" s="69" t="s">
        <v>153</v>
      </c>
      <c r="B177" s="104" t="s">
        <v>298</v>
      </c>
      <c r="C177" s="203" t="s">
        <v>32</v>
      </c>
      <c r="D177" s="81">
        <v>410</v>
      </c>
      <c r="E177" s="239">
        <f>1000-200</f>
        <v>800</v>
      </c>
      <c r="O177" s="345"/>
    </row>
    <row r="178" spans="1:15" s="141" customFormat="1" ht="15">
      <c r="A178" s="138" t="s">
        <v>376</v>
      </c>
      <c r="B178" s="129" t="s">
        <v>377</v>
      </c>
      <c r="C178" s="127"/>
      <c r="D178" s="127"/>
      <c r="E178" s="237">
        <f>E179+E197+E210</f>
        <v>16235.170000000002</v>
      </c>
      <c r="O178" s="346"/>
    </row>
    <row r="179" spans="1:5" ht="12.75">
      <c r="A179" s="60" t="s">
        <v>311</v>
      </c>
      <c r="B179" s="103" t="s">
        <v>377</v>
      </c>
      <c r="C179" s="56" t="s">
        <v>307</v>
      </c>
      <c r="D179" s="56"/>
      <c r="E179" s="350">
        <f>E180+E185+E187+E189+E193+E191+E195</f>
        <v>12010.830000000002</v>
      </c>
    </row>
    <row r="180" spans="1:7" s="54" customFormat="1" ht="38.25">
      <c r="A180" s="83" t="s">
        <v>390</v>
      </c>
      <c r="B180" s="74" t="s">
        <v>377</v>
      </c>
      <c r="C180" s="73" t="s">
        <v>308</v>
      </c>
      <c r="D180" s="73"/>
      <c r="E180" s="353">
        <f>E181+E182+E183+E184</f>
        <v>6935.830000000001</v>
      </c>
      <c r="G180" s="247"/>
    </row>
    <row r="181" spans="1:7" s="102" customFormat="1" ht="18.75" customHeight="1">
      <c r="A181" s="367" t="s">
        <v>150</v>
      </c>
      <c r="B181" s="74" t="s">
        <v>377</v>
      </c>
      <c r="C181" s="73" t="s">
        <v>308</v>
      </c>
      <c r="D181" s="73">
        <v>110</v>
      </c>
      <c r="E181" s="353">
        <f>4950.8+1495.15</f>
        <v>6445.950000000001</v>
      </c>
      <c r="G181" s="255"/>
    </row>
    <row r="182" spans="1:15" s="61" customFormat="1" ht="25.5" hidden="1">
      <c r="A182" s="69" t="s">
        <v>392</v>
      </c>
      <c r="B182" s="74" t="s">
        <v>377</v>
      </c>
      <c r="C182" s="73" t="s">
        <v>308</v>
      </c>
      <c r="D182" s="73">
        <v>112</v>
      </c>
      <c r="E182" s="353">
        <v>0</v>
      </c>
      <c r="G182" s="251"/>
      <c r="O182" s="100"/>
    </row>
    <row r="183" spans="1:7" s="64" customFormat="1" ht="27" customHeight="1">
      <c r="A183" s="66" t="s">
        <v>147</v>
      </c>
      <c r="B183" s="74" t="s">
        <v>377</v>
      </c>
      <c r="C183" s="73" t="s">
        <v>308</v>
      </c>
      <c r="D183" s="73">
        <v>240</v>
      </c>
      <c r="E183" s="353">
        <f>4.1+263.38+112.4</f>
        <v>379.88</v>
      </c>
      <c r="G183" s="249"/>
    </row>
    <row r="184" spans="1:7" s="64" customFormat="1" ht="18.75" customHeight="1">
      <c r="A184" s="367" t="s">
        <v>151</v>
      </c>
      <c r="B184" s="74" t="s">
        <v>377</v>
      </c>
      <c r="C184" s="73" t="s">
        <v>308</v>
      </c>
      <c r="D184" s="73">
        <v>850</v>
      </c>
      <c r="E184" s="353">
        <v>110</v>
      </c>
      <c r="G184" s="249"/>
    </row>
    <row r="185" spans="1:5" ht="25.5">
      <c r="A185" s="83" t="s">
        <v>4</v>
      </c>
      <c r="B185" s="104" t="s">
        <v>377</v>
      </c>
      <c r="C185" s="80" t="s">
        <v>3</v>
      </c>
      <c r="D185" s="81"/>
      <c r="E185" s="239">
        <f>E186</f>
        <v>3800</v>
      </c>
    </row>
    <row r="186" spans="1:5" ht="29.25" customHeight="1">
      <c r="A186" s="66" t="s">
        <v>147</v>
      </c>
      <c r="B186" s="104" t="s">
        <v>377</v>
      </c>
      <c r="C186" s="80" t="s">
        <v>3</v>
      </c>
      <c r="D186" s="73">
        <v>240</v>
      </c>
      <c r="E186" s="239">
        <f>3000+500+300</f>
        <v>3800</v>
      </c>
    </row>
    <row r="187" spans="1:15" s="105" customFormat="1" ht="38.25">
      <c r="A187" s="37" t="s">
        <v>5</v>
      </c>
      <c r="B187" s="104" t="s">
        <v>377</v>
      </c>
      <c r="C187" s="80" t="s">
        <v>6</v>
      </c>
      <c r="D187" s="81"/>
      <c r="E187" s="239">
        <f>E188</f>
        <v>50</v>
      </c>
      <c r="G187" s="260"/>
      <c r="O187" s="345"/>
    </row>
    <row r="188" spans="1:7" s="100" customFormat="1" ht="28.5" customHeight="1">
      <c r="A188" s="66" t="s">
        <v>147</v>
      </c>
      <c r="B188" s="104" t="s">
        <v>377</v>
      </c>
      <c r="C188" s="80" t="s">
        <v>6</v>
      </c>
      <c r="D188" s="73">
        <v>240</v>
      </c>
      <c r="E188" s="239">
        <v>50</v>
      </c>
      <c r="G188" s="258"/>
    </row>
    <row r="189" spans="1:7" s="64" customFormat="1" ht="25.5">
      <c r="A189" s="37" t="s">
        <v>7</v>
      </c>
      <c r="B189" s="104" t="s">
        <v>377</v>
      </c>
      <c r="C189" s="80" t="s">
        <v>8</v>
      </c>
      <c r="D189" s="81"/>
      <c r="E189" s="239">
        <f>E190</f>
        <v>525</v>
      </c>
      <c r="G189" s="249"/>
    </row>
    <row r="190" spans="1:7" s="64" customFormat="1" ht="29.25" customHeight="1">
      <c r="A190" s="66" t="s">
        <v>147</v>
      </c>
      <c r="B190" s="104" t="s">
        <v>377</v>
      </c>
      <c r="C190" s="80" t="s">
        <v>8</v>
      </c>
      <c r="D190" s="73">
        <v>240</v>
      </c>
      <c r="E190" s="239">
        <f>(800+250)/2</f>
        <v>525</v>
      </c>
      <c r="G190" s="249"/>
    </row>
    <row r="191" spans="1:5" s="64" customFormat="1" ht="39" hidden="1">
      <c r="A191" s="66" t="s">
        <v>126</v>
      </c>
      <c r="B191" s="104" t="s">
        <v>377</v>
      </c>
      <c r="C191" s="80" t="s">
        <v>105</v>
      </c>
      <c r="D191" s="81"/>
      <c r="E191" s="239">
        <f>E192</f>
        <v>0</v>
      </c>
    </row>
    <row r="192" spans="1:5" s="64" customFormat="1" ht="25.5" hidden="1">
      <c r="A192" s="69" t="s">
        <v>264</v>
      </c>
      <c r="B192" s="104" t="s">
        <v>377</v>
      </c>
      <c r="C192" s="80" t="s">
        <v>105</v>
      </c>
      <c r="D192" s="81">
        <v>244</v>
      </c>
      <c r="E192" s="239"/>
    </row>
    <row r="193" spans="1:5" s="64" customFormat="1" ht="12.75" hidden="1">
      <c r="A193" s="69" t="s">
        <v>61</v>
      </c>
      <c r="B193" s="104" t="s">
        <v>377</v>
      </c>
      <c r="C193" s="80" t="s">
        <v>60</v>
      </c>
      <c r="D193" s="81"/>
      <c r="E193" s="239">
        <f>E194</f>
        <v>0</v>
      </c>
    </row>
    <row r="194" spans="1:5" s="64" customFormat="1" ht="25.5" hidden="1">
      <c r="A194" s="69" t="s">
        <v>264</v>
      </c>
      <c r="B194" s="104" t="s">
        <v>377</v>
      </c>
      <c r="C194" s="80" t="s">
        <v>60</v>
      </c>
      <c r="D194" s="81">
        <v>244</v>
      </c>
      <c r="E194" s="239"/>
    </row>
    <row r="195" spans="1:7" s="64" customFormat="1" ht="25.5">
      <c r="A195" s="37" t="s">
        <v>188</v>
      </c>
      <c r="B195" s="104" t="s">
        <v>377</v>
      </c>
      <c r="C195" s="80" t="s">
        <v>189</v>
      </c>
      <c r="D195" s="81"/>
      <c r="E195" s="239">
        <f>E196</f>
        <v>700</v>
      </c>
      <c r="G195" s="249"/>
    </row>
    <row r="196" spans="1:7" s="64" customFormat="1" ht="29.25" customHeight="1">
      <c r="A196" s="66" t="s">
        <v>147</v>
      </c>
      <c r="B196" s="104" t="s">
        <v>377</v>
      </c>
      <c r="C196" s="80" t="s">
        <v>189</v>
      </c>
      <c r="D196" s="73">
        <v>240</v>
      </c>
      <c r="E196" s="239">
        <v>700</v>
      </c>
      <c r="G196" s="249"/>
    </row>
    <row r="197" spans="1:15" s="101" customFormat="1" ht="25.5">
      <c r="A197" s="84" t="s">
        <v>9</v>
      </c>
      <c r="B197" s="103" t="s">
        <v>377</v>
      </c>
      <c r="C197" s="88" t="s">
        <v>302</v>
      </c>
      <c r="D197" s="91"/>
      <c r="E197" s="240">
        <f>E198+E205</f>
        <v>3514.3399999999997</v>
      </c>
      <c r="G197" s="253"/>
      <c r="O197" s="64"/>
    </row>
    <row r="198" spans="1:15" s="97" customFormat="1" ht="51">
      <c r="A198" s="84" t="s">
        <v>11</v>
      </c>
      <c r="B198" s="103" t="s">
        <v>377</v>
      </c>
      <c r="C198" s="88" t="s">
        <v>10</v>
      </c>
      <c r="D198" s="91"/>
      <c r="E198" s="240">
        <f>E199+E201+E203</f>
        <v>3211.3399999999997</v>
      </c>
      <c r="G198" s="254"/>
      <c r="O198" s="53"/>
    </row>
    <row r="199" spans="1:5" ht="63.75">
      <c r="A199" s="89" t="s">
        <v>36</v>
      </c>
      <c r="B199" s="104" t="s">
        <v>377</v>
      </c>
      <c r="C199" s="80" t="s">
        <v>12</v>
      </c>
      <c r="D199" s="91"/>
      <c r="E199" s="239">
        <f>E200</f>
        <v>476.1</v>
      </c>
    </row>
    <row r="200" spans="1:5" ht="25.5" customHeight="1">
      <c r="A200" s="66" t="s">
        <v>147</v>
      </c>
      <c r="B200" s="104" t="s">
        <v>377</v>
      </c>
      <c r="C200" s="80" t="s">
        <v>12</v>
      </c>
      <c r="D200" s="73">
        <v>240</v>
      </c>
      <c r="E200" s="239">
        <f>676.1-200</f>
        <v>476.1</v>
      </c>
    </row>
    <row r="201" spans="1:5" ht="41.25" customHeight="1">
      <c r="A201" s="69" t="s">
        <v>13</v>
      </c>
      <c r="B201" s="104" t="s">
        <v>377</v>
      </c>
      <c r="C201" s="80" t="s">
        <v>14</v>
      </c>
      <c r="D201" s="91"/>
      <c r="E201" s="239">
        <f>E202</f>
        <v>370</v>
      </c>
    </row>
    <row r="202" spans="1:5" ht="27.75" customHeight="1">
      <c r="A202" s="66" t="s">
        <v>147</v>
      </c>
      <c r="B202" s="104" t="s">
        <v>377</v>
      </c>
      <c r="C202" s="80" t="s">
        <v>14</v>
      </c>
      <c r="D202" s="73">
        <v>240</v>
      </c>
      <c r="E202" s="239">
        <v>370</v>
      </c>
    </row>
    <row r="203" spans="1:5" ht="39.75" customHeight="1">
      <c r="A203" s="69" t="s">
        <v>15</v>
      </c>
      <c r="B203" s="104" t="s">
        <v>377</v>
      </c>
      <c r="C203" s="80" t="s">
        <v>21</v>
      </c>
      <c r="D203" s="91"/>
      <c r="E203" s="239">
        <f>E204</f>
        <v>2365.24</v>
      </c>
    </row>
    <row r="204" spans="1:5" ht="24.75" customHeight="1">
      <c r="A204" s="66" t="s">
        <v>147</v>
      </c>
      <c r="B204" s="104" t="s">
        <v>377</v>
      </c>
      <c r="C204" s="80" t="s">
        <v>21</v>
      </c>
      <c r="D204" s="73">
        <v>240</v>
      </c>
      <c r="E204" s="239">
        <f>920+723+1222.24-500</f>
        <v>2365.24</v>
      </c>
    </row>
    <row r="205" spans="1:15" s="97" customFormat="1" ht="51">
      <c r="A205" s="84" t="s">
        <v>16</v>
      </c>
      <c r="B205" s="103" t="s">
        <v>377</v>
      </c>
      <c r="C205" s="88" t="s">
        <v>386</v>
      </c>
      <c r="D205" s="91"/>
      <c r="E205" s="240">
        <f>E206+E208</f>
        <v>303</v>
      </c>
      <c r="G205" s="254"/>
      <c r="O205" s="53"/>
    </row>
    <row r="206" spans="1:5" ht="63.75">
      <c r="A206" s="89" t="s">
        <v>93</v>
      </c>
      <c r="B206" s="104" t="s">
        <v>377</v>
      </c>
      <c r="C206" s="80" t="s">
        <v>28</v>
      </c>
      <c r="D206" s="91"/>
      <c r="E206" s="239">
        <f>E207</f>
        <v>303</v>
      </c>
    </row>
    <row r="207" spans="1:5" ht="26.25" customHeight="1">
      <c r="A207" s="66" t="s">
        <v>147</v>
      </c>
      <c r="B207" s="104" t="s">
        <v>377</v>
      </c>
      <c r="C207" s="80" t="s">
        <v>28</v>
      </c>
      <c r="D207" s="73">
        <v>240</v>
      </c>
      <c r="E207" s="239">
        <f>20+283</f>
        <v>303</v>
      </c>
    </row>
    <row r="208" spans="1:5" ht="51.75" hidden="1">
      <c r="A208" s="89" t="s">
        <v>37</v>
      </c>
      <c r="B208" s="104" t="s">
        <v>377</v>
      </c>
      <c r="C208" s="80" t="s">
        <v>29</v>
      </c>
      <c r="D208" s="91"/>
      <c r="E208" s="239">
        <f>E209</f>
        <v>0</v>
      </c>
    </row>
    <row r="209" spans="1:5" ht="25.5" hidden="1">
      <c r="A209" s="69" t="s">
        <v>264</v>
      </c>
      <c r="B209" s="104" t="s">
        <v>377</v>
      </c>
      <c r="C209" s="80" t="s">
        <v>29</v>
      </c>
      <c r="D209" s="81">
        <v>244</v>
      </c>
      <c r="E209" s="239"/>
    </row>
    <row r="210" spans="1:15" s="101" customFormat="1" ht="25.5">
      <c r="A210" s="84" t="s">
        <v>478</v>
      </c>
      <c r="B210" s="103" t="s">
        <v>377</v>
      </c>
      <c r="C210" s="88" t="s">
        <v>480</v>
      </c>
      <c r="D210" s="91"/>
      <c r="E210" s="240">
        <f>E211</f>
        <v>710</v>
      </c>
      <c r="G210" s="253"/>
      <c r="O210" s="64"/>
    </row>
    <row r="211" spans="1:15" s="97" customFormat="1" ht="51">
      <c r="A211" s="84" t="s">
        <v>479</v>
      </c>
      <c r="B211" s="85" t="s">
        <v>377</v>
      </c>
      <c r="C211" s="88" t="s">
        <v>481</v>
      </c>
      <c r="D211" s="90"/>
      <c r="E211" s="240">
        <f>E212</f>
        <v>710</v>
      </c>
      <c r="G211" s="254"/>
      <c r="O211" s="53"/>
    </row>
    <row r="212" spans="1:5" s="64" customFormat="1" ht="63.75">
      <c r="A212" s="79" t="s">
        <v>164</v>
      </c>
      <c r="B212" s="104" t="s">
        <v>377</v>
      </c>
      <c r="C212" s="80" t="s">
        <v>145</v>
      </c>
      <c r="D212" s="81"/>
      <c r="E212" s="239">
        <f>E213</f>
        <v>710</v>
      </c>
    </row>
    <row r="213" spans="1:5" s="64" customFormat="1" ht="30" customHeight="1">
      <c r="A213" s="66" t="s">
        <v>147</v>
      </c>
      <c r="B213" s="104" t="s">
        <v>377</v>
      </c>
      <c r="C213" s="80" t="s">
        <v>145</v>
      </c>
      <c r="D213" s="73">
        <v>240</v>
      </c>
      <c r="E213" s="239">
        <f>2020/2-300</f>
        <v>710</v>
      </c>
    </row>
    <row r="214" spans="1:7" s="140" customFormat="1" ht="15">
      <c r="A214" s="126" t="s">
        <v>328</v>
      </c>
      <c r="B214" s="128" t="s">
        <v>325</v>
      </c>
      <c r="C214" s="127"/>
      <c r="D214" s="127"/>
      <c r="E214" s="351">
        <f>E215</f>
        <v>13775.1</v>
      </c>
      <c r="G214" s="261"/>
    </row>
    <row r="215" spans="1:15" s="137" customFormat="1" ht="15">
      <c r="A215" s="126" t="s">
        <v>244</v>
      </c>
      <c r="B215" s="128" t="s">
        <v>243</v>
      </c>
      <c r="C215" s="127"/>
      <c r="D215" s="127"/>
      <c r="E215" s="351">
        <f>E225+E231+E234+E216</f>
        <v>13775.1</v>
      </c>
      <c r="G215" s="257"/>
      <c r="O215" s="140"/>
    </row>
    <row r="216" spans="1:7" ht="13.5" hidden="1">
      <c r="A216" s="126" t="s">
        <v>311</v>
      </c>
      <c r="B216" s="128" t="s">
        <v>243</v>
      </c>
      <c r="C216" s="127" t="s">
        <v>307</v>
      </c>
      <c r="D216" s="127"/>
      <c r="E216" s="351">
        <f>E222+E217+E220</f>
        <v>0</v>
      </c>
      <c r="G216" s="53"/>
    </row>
    <row r="217" spans="1:5" s="64" customFormat="1" ht="25.5" hidden="1">
      <c r="A217" s="66" t="s">
        <v>102</v>
      </c>
      <c r="B217" s="63" t="s">
        <v>243</v>
      </c>
      <c r="C217" s="1" t="s">
        <v>101</v>
      </c>
      <c r="D217" s="1"/>
      <c r="E217" s="238">
        <f>E218+E219</f>
        <v>0</v>
      </c>
    </row>
    <row r="218" spans="1:5" s="64" customFormat="1" ht="25.5" hidden="1">
      <c r="A218" s="66" t="s">
        <v>264</v>
      </c>
      <c r="B218" s="63" t="s">
        <v>243</v>
      </c>
      <c r="C218" s="1" t="s">
        <v>101</v>
      </c>
      <c r="D218" s="1" t="s">
        <v>288</v>
      </c>
      <c r="E218" s="238"/>
    </row>
    <row r="219" spans="1:5" s="64" customFormat="1" ht="39" hidden="1">
      <c r="A219" s="70" t="s">
        <v>292</v>
      </c>
      <c r="B219" s="63" t="s">
        <v>243</v>
      </c>
      <c r="C219" s="1" t="s">
        <v>101</v>
      </c>
      <c r="D219" s="1" t="s">
        <v>295</v>
      </c>
      <c r="E219" s="238"/>
    </row>
    <row r="220" spans="1:5" s="64" customFormat="1" ht="12.75" hidden="1">
      <c r="A220" s="66" t="s">
        <v>100</v>
      </c>
      <c r="B220" s="63" t="s">
        <v>243</v>
      </c>
      <c r="C220" s="1" t="s">
        <v>99</v>
      </c>
      <c r="D220" s="1"/>
      <c r="E220" s="238">
        <f>E221</f>
        <v>0</v>
      </c>
    </row>
    <row r="221" spans="1:5" s="64" customFormat="1" ht="25.5" hidden="1">
      <c r="A221" s="66" t="s">
        <v>264</v>
      </c>
      <c r="B221" s="63" t="s">
        <v>243</v>
      </c>
      <c r="C221" s="1" t="s">
        <v>99</v>
      </c>
      <c r="D221" s="1" t="s">
        <v>291</v>
      </c>
      <c r="E221" s="238"/>
    </row>
    <row r="222" spans="1:5" s="64" customFormat="1" ht="12.75" hidden="1">
      <c r="A222" s="66" t="s">
        <v>59</v>
      </c>
      <c r="B222" s="63" t="s">
        <v>243</v>
      </c>
      <c r="C222" s="1" t="s">
        <v>58</v>
      </c>
      <c r="D222" s="1"/>
      <c r="E222" s="238">
        <f>E223</f>
        <v>0</v>
      </c>
    </row>
    <row r="223" spans="1:5" s="64" customFormat="1" ht="12.75" hidden="1">
      <c r="A223" s="66" t="s">
        <v>293</v>
      </c>
      <c r="B223" s="63" t="s">
        <v>243</v>
      </c>
      <c r="C223" s="1" t="s">
        <v>58</v>
      </c>
      <c r="D223" s="1" t="s">
        <v>294</v>
      </c>
      <c r="E223" s="238"/>
    </row>
    <row r="224" spans="1:15" s="137" customFormat="1" ht="42.75">
      <c r="A224" s="126" t="s">
        <v>26</v>
      </c>
      <c r="B224" s="128" t="s">
        <v>243</v>
      </c>
      <c r="C224" s="127" t="s">
        <v>229</v>
      </c>
      <c r="D224" s="127"/>
      <c r="E224" s="351">
        <f>E225+E234</f>
        <v>6058.5</v>
      </c>
      <c r="G224" s="257"/>
      <c r="O224" s="140"/>
    </row>
    <row r="225" spans="1:15" s="97" customFormat="1" ht="51">
      <c r="A225" s="60" t="s">
        <v>447</v>
      </c>
      <c r="B225" s="55" t="s">
        <v>243</v>
      </c>
      <c r="C225" s="56" t="s">
        <v>237</v>
      </c>
      <c r="D225" s="56"/>
      <c r="E225" s="350">
        <f>E226</f>
        <v>3890.8999999999996</v>
      </c>
      <c r="G225" s="254"/>
      <c r="O225" s="53"/>
    </row>
    <row r="226" spans="1:5" ht="63.75">
      <c r="A226" s="66" t="s">
        <v>448</v>
      </c>
      <c r="B226" s="63" t="s">
        <v>243</v>
      </c>
      <c r="C226" s="1" t="s">
        <v>247</v>
      </c>
      <c r="D226" s="1"/>
      <c r="E226" s="238">
        <f>E227+E228+E229+E230</f>
        <v>3890.8999999999996</v>
      </c>
    </row>
    <row r="227" spans="1:5" ht="15.75" customHeight="1">
      <c r="A227" s="368" t="s">
        <v>150</v>
      </c>
      <c r="B227" s="63" t="s">
        <v>243</v>
      </c>
      <c r="C227" s="1" t="s">
        <v>247</v>
      </c>
      <c r="D227" s="1" t="s">
        <v>154</v>
      </c>
      <c r="E227" s="238">
        <f>2769.1+2.1</f>
        <v>2771.2</v>
      </c>
    </row>
    <row r="228" spans="1:5" ht="25.5" hidden="1">
      <c r="A228" s="66" t="s">
        <v>289</v>
      </c>
      <c r="B228" s="63" t="s">
        <v>243</v>
      </c>
      <c r="C228" s="1" t="s">
        <v>247</v>
      </c>
      <c r="D228" s="1" t="s">
        <v>290</v>
      </c>
      <c r="E228" s="238">
        <v>0</v>
      </c>
    </row>
    <row r="229" spans="1:5" ht="27" customHeight="1">
      <c r="A229" s="66" t="s">
        <v>147</v>
      </c>
      <c r="B229" s="63" t="s">
        <v>243</v>
      </c>
      <c r="C229" s="1" t="s">
        <v>247</v>
      </c>
      <c r="D229" s="73">
        <v>240</v>
      </c>
      <c r="E229" s="238">
        <f>1478.7-360</f>
        <v>1118.7</v>
      </c>
    </row>
    <row r="230" spans="1:7" s="54" customFormat="1" ht="18.75" customHeight="1">
      <c r="A230" s="37" t="s">
        <v>151</v>
      </c>
      <c r="B230" s="63" t="s">
        <v>243</v>
      </c>
      <c r="C230" s="1" t="s">
        <v>247</v>
      </c>
      <c r="D230" s="1" t="s">
        <v>155</v>
      </c>
      <c r="E230" s="238">
        <v>1</v>
      </c>
      <c r="G230" s="247"/>
    </row>
    <row r="231" spans="1:15" s="61" customFormat="1" ht="38.25">
      <c r="A231" s="60" t="s">
        <v>450</v>
      </c>
      <c r="B231" s="55" t="s">
        <v>243</v>
      </c>
      <c r="C231" s="56" t="s">
        <v>238</v>
      </c>
      <c r="D231" s="56"/>
      <c r="E231" s="350">
        <f>E232</f>
        <v>7716.600000000001</v>
      </c>
      <c r="G231" s="251"/>
      <c r="O231" s="100"/>
    </row>
    <row r="232" spans="1:15" s="61" customFormat="1" ht="76.5">
      <c r="A232" s="66" t="s">
        <v>449</v>
      </c>
      <c r="B232" s="63" t="s">
        <v>243</v>
      </c>
      <c r="C232" s="1" t="s">
        <v>248</v>
      </c>
      <c r="D232" s="1"/>
      <c r="E232" s="238">
        <f>E233</f>
        <v>7716.600000000001</v>
      </c>
      <c r="G232" s="251"/>
      <c r="O232" s="100"/>
    </row>
    <row r="233" spans="1:15" s="64" customFormat="1" ht="19.5" customHeight="1">
      <c r="A233" s="37" t="s">
        <v>156</v>
      </c>
      <c r="B233" s="63" t="s">
        <v>243</v>
      </c>
      <c r="C233" s="1" t="s">
        <v>248</v>
      </c>
      <c r="D233" s="1" t="s">
        <v>157</v>
      </c>
      <c r="E233" s="238">
        <f>8217.2+106.7-260-19.8-9-1.2-4-57.6-90-13.5-8.2-80-24-40</f>
        <v>7716.600000000001</v>
      </c>
      <c r="G233" s="249"/>
      <c r="O233" s="64">
        <f>6500*1.1</f>
        <v>7150.000000000001</v>
      </c>
    </row>
    <row r="234" spans="1:7" s="54" customFormat="1" ht="51">
      <c r="A234" s="84" t="s">
        <v>451</v>
      </c>
      <c r="B234" s="55" t="s">
        <v>243</v>
      </c>
      <c r="C234" s="88" t="s">
        <v>239</v>
      </c>
      <c r="D234" s="91"/>
      <c r="E234" s="240">
        <f>E235</f>
        <v>2167.6</v>
      </c>
      <c r="G234" s="247"/>
    </row>
    <row r="235" spans="1:7" s="54" customFormat="1" ht="63.75">
      <c r="A235" s="89" t="s">
        <v>452</v>
      </c>
      <c r="B235" s="63" t="s">
        <v>243</v>
      </c>
      <c r="C235" s="88" t="s">
        <v>465</v>
      </c>
      <c r="D235" s="91"/>
      <c r="E235" s="239">
        <f>E236+E237</f>
        <v>2167.6</v>
      </c>
      <c r="G235" s="247"/>
    </row>
    <row r="236" spans="1:15" s="61" customFormat="1" ht="27.75" customHeight="1">
      <c r="A236" s="66" t="s">
        <v>147</v>
      </c>
      <c r="B236" s="63" t="s">
        <v>243</v>
      </c>
      <c r="C236" s="1" t="s">
        <v>465</v>
      </c>
      <c r="D236" s="73">
        <v>240</v>
      </c>
      <c r="E236" s="238">
        <f>21.5+50+500+33.6+30+400</f>
        <v>1035.1</v>
      </c>
      <c r="G236" s="251"/>
      <c r="O236" s="100"/>
    </row>
    <row r="237" spans="1:7" s="64" customFormat="1" ht="15" customHeight="1">
      <c r="A237" s="37" t="s">
        <v>156</v>
      </c>
      <c r="B237" s="63" t="s">
        <v>243</v>
      </c>
      <c r="C237" s="1" t="s">
        <v>465</v>
      </c>
      <c r="D237" s="1" t="s">
        <v>157</v>
      </c>
      <c r="E237" s="238">
        <f>991.5+66+50+25</f>
        <v>1132.5</v>
      </c>
      <c r="G237" s="249"/>
    </row>
    <row r="238" spans="1:7" s="148" customFormat="1" ht="15">
      <c r="A238" s="126" t="s">
        <v>317</v>
      </c>
      <c r="B238" s="128" t="s">
        <v>318</v>
      </c>
      <c r="C238" s="127"/>
      <c r="D238" s="127"/>
      <c r="E238" s="351">
        <f>E239+E244</f>
        <v>1296.1</v>
      </c>
      <c r="G238" s="250"/>
    </row>
    <row r="239" spans="1:7" s="148" customFormat="1" ht="15">
      <c r="A239" s="126" t="s">
        <v>261</v>
      </c>
      <c r="B239" s="128" t="s">
        <v>312</v>
      </c>
      <c r="C239" s="127"/>
      <c r="D239" s="127"/>
      <c r="E239" s="351">
        <f>E240</f>
        <v>296.1</v>
      </c>
      <c r="G239" s="250"/>
    </row>
    <row r="240" spans="1:15" s="106" customFormat="1" ht="25.5">
      <c r="A240" s="58" t="s">
        <v>457</v>
      </c>
      <c r="B240" s="55" t="s">
        <v>312</v>
      </c>
      <c r="C240" s="56" t="s">
        <v>231</v>
      </c>
      <c r="D240" s="56"/>
      <c r="E240" s="350">
        <f>E241</f>
        <v>296.1</v>
      </c>
      <c r="G240" s="259"/>
      <c r="O240" s="54"/>
    </row>
    <row r="241" spans="1:15" s="106" customFormat="1" ht="51">
      <c r="A241" s="60" t="s">
        <v>458</v>
      </c>
      <c r="B241" s="55" t="s">
        <v>312</v>
      </c>
      <c r="C241" s="56" t="s">
        <v>241</v>
      </c>
      <c r="D241" s="56"/>
      <c r="E241" s="350">
        <f>E242</f>
        <v>296.1</v>
      </c>
      <c r="G241" s="259"/>
      <c r="O241" s="54"/>
    </row>
    <row r="242" spans="1:7" s="64" customFormat="1" ht="51">
      <c r="A242" s="37" t="s">
        <v>459</v>
      </c>
      <c r="B242" s="63" t="s">
        <v>312</v>
      </c>
      <c r="C242" s="1" t="s">
        <v>456</v>
      </c>
      <c r="D242" s="1"/>
      <c r="E242" s="238">
        <f>E243</f>
        <v>296.1</v>
      </c>
      <c r="G242" s="249"/>
    </row>
    <row r="243" spans="1:7" s="64" customFormat="1" ht="19.5" customHeight="1">
      <c r="A243" s="37" t="s">
        <v>158</v>
      </c>
      <c r="B243" s="63" t="s">
        <v>312</v>
      </c>
      <c r="C243" s="1" t="s">
        <v>456</v>
      </c>
      <c r="D243" s="1" t="s">
        <v>159</v>
      </c>
      <c r="E243" s="238">
        <v>296.1</v>
      </c>
      <c r="G243" s="249"/>
    </row>
    <row r="244" spans="1:7" s="148" customFormat="1" ht="15">
      <c r="A244" s="126" t="s">
        <v>304</v>
      </c>
      <c r="B244" s="128" t="s">
        <v>303</v>
      </c>
      <c r="C244" s="127"/>
      <c r="D244" s="127"/>
      <c r="E244" s="351">
        <f>E249+E245</f>
        <v>1000</v>
      </c>
      <c r="G244" s="250"/>
    </row>
    <row r="245" spans="1:5" ht="12.75" hidden="1">
      <c r="A245" s="58" t="s">
        <v>387</v>
      </c>
      <c r="B245" s="103" t="s">
        <v>303</v>
      </c>
      <c r="C245" s="77" t="s">
        <v>226</v>
      </c>
      <c r="D245" s="77"/>
      <c r="E245" s="237">
        <f>E246</f>
        <v>0</v>
      </c>
    </row>
    <row r="246" spans="1:5" ht="12.75" hidden="1">
      <c r="A246" s="60" t="s">
        <v>311</v>
      </c>
      <c r="B246" s="103" t="s">
        <v>303</v>
      </c>
      <c r="C246" s="56" t="s">
        <v>307</v>
      </c>
      <c r="D246" s="56"/>
      <c r="E246" s="350">
        <f>E247</f>
        <v>0</v>
      </c>
    </row>
    <row r="247" spans="1:7" s="54" customFormat="1" ht="25.5" hidden="1">
      <c r="A247" s="83" t="s">
        <v>42</v>
      </c>
      <c r="B247" s="103" t="s">
        <v>303</v>
      </c>
      <c r="C247" s="73" t="s">
        <v>41</v>
      </c>
      <c r="D247" s="73"/>
      <c r="E247" s="353">
        <f>E248</f>
        <v>0</v>
      </c>
      <c r="G247" s="247"/>
    </row>
    <row r="248" spans="1:7" s="54" customFormat="1" ht="39" hidden="1">
      <c r="A248" s="83" t="s">
        <v>43</v>
      </c>
      <c r="B248" s="103" t="s">
        <v>303</v>
      </c>
      <c r="C248" s="73" t="s">
        <v>41</v>
      </c>
      <c r="D248" s="75">
        <v>314</v>
      </c>
      <c r="E248" s="353"/>
      <c r="G248" s="247"/>
    </row>
    <row r="249" spans="1:15" s="106" customFormat="1" ht="51">
      <c r="A249" s="58" t="s">
        <v>453</v>
      </c>
      <c r="B249" s="103" t="s">
        <v>303</v>
      </c>
      <c r="C249" s="56" t="s">
        <v>227</v>
      </c>
      <c r="D249" s="56"/>
      <c r="E249" s="350">
        <f>E250</f>
        <v>1000</v>
      </c>
      <c r="G249" s="259"/>
      <c r="O249" s="54"/>
    </row>
    <row r="250" spans="1:15" s="106" customFormat="1" ht="89.25">
      <c r="A250" s="60" t="s">
        <v>455</v>
      </c>
      <c r="B250" s="103" t="s">
        <v>303</v>
      </c>
      <c r="C250" s="56" t="s">
        <v>236</v>
      </c>
      <c r="D250" s="56"/>
      <c r="E250" s="350">
        <f>E251+E254+E257+E260</f>
        <v>1000</v>
      </c>
      <c r="G250" s="259"/>
      <c r="O250" s="54"/>
    </row>
    <row r="251" spans="1:7" s="64" customFormat="1" ht="81" customHeight="1">
      <c r="A251" s="65" t="s">
        <v>48</v>
      </c>
      <c r="B251" s="104" t="s">
        <v>303</v>
      </c>
      <c r="C251" s="1" t="s">
        <v>454</v>
      </c>
      <c r="D251" s="1"/>
      <c r="E251" s="238">
        <f>E252+E253</f>
        <v>1000</v>
      </c>
      <c r="G251" s="249"/>
    </row>
    <row r="252" spans="1:7" s="100" customFormat="1" ht="12.75" hidden="1">
      <c r="A252" s="66" t="s">
        <v>249</v>
      </c>
      <c r="B252" s="104" t="s">
        <v>303</v>
      </c>
      <c r="C252" s="1" t="s">
        <v>454</v>
      </c>
      <c r="D252" s="1" t="s">
        <v>297</v>
      </c>
      <c r="E252" s="238"/>
      <c r="G252" s="258"/>
    </row>
    <row r="253" spans="1:7" s="100" customFormat="1" ht="16.5" customHeight="1">
      <c r="A253" s="37" t="s">
        <v>158</v>
      </c>
      <c r="B253" s="104" t="s">
        <v>303</v>
      </c>
      <c r="C253" s="1" t="s">
        <v>454</v>
      </c>
      <c r="D253" s="1" t="s">
        <v>159</v>
      </c>
      <c r="E253" s="238">
        <f>1500-500</f>
        <v>1000</v>
      </c>
      <c r="G253" s="258"/>
    </row>
    <row r="254" spans="1:5" s="64" customFormat="1" ht="25.5" hidden="1">
      <c r="A254" s="65" t="s">
        <v>95</v>
      </c>
      <c r="B254" s="104" t="s">
        <v>303</v>
      </c>
      <c r="C254" s="1" t="s">
        <v>94</v>
      </c>
      <c r="D254" s="1"/>
      <c r="E254" s="238">
        <f>E255+E256</f>
        <v>0</v>
      </c>
    </row>
    <row r="255" spans="1:5" s="100" customFormat="1" ht="12.75" hidden="1">
      <c r="A255" s="66" t="s">
        <v>249</v>
      </c>
      <c r="B255" s="104" t="s">
        <v>303</v>
      </c>
      <c r="C255" s="1" t="s">
        <v>454</v>
      </c>
      <c r="D255" s="1" t="s">
        <v>297</v>
      </c>
      <c r="E255" s="238"/>
    </row>
    <row r="256" spans="1:5" s="100" customFormat="1" ht="12.75" hidden="1">
      <c r="A256" s="66" t="s">
        <v>40</v>
      </c>
      <c r="B256" s="104" t="s">
        <v>303</v>
      </c>
      <c r="C256" s="1" t="s">
        <v>94</v>
      </c>
      <c r="D256" s="1" t="s">
        <v>39</v>
      </c>
      <c r="E256" s="238"/>
    </row>
    <row r="257" spans="1:5" s="64" customFormat="1" ht="39" hidden="1">
      <c r="A257" s="65" t="s">
        <v>120</v>
      </c>
      <c r="B257" s="104" t="s">
        <v>303</v>
      </c>
      <c r="C257" s="1" t="s">
        <v>96</v>
      </c>
      <c r="D257" s="1"/>
      <c r="E257" s="238">
        <f>E258+E259</f>
        <v>0</v>
      </c>
    </row>
    <row r="258" spans="1:5" s="100" customFormat="1" ht="12.75" hidden="1">
      <c r="A258" s="66" t="s">
        <v>249</v>
      </c>
      <c r="B258" s="104" t="s">
        <v>303</v>
      </c>
      <c r="C258" s="1" t="s">
        <v>454</v>
      </c>
      <c r="D258" s="1" t="s">
        <v>297</v>
      </c>
      <c r="E258" s="238"/>
    </row>
    <row r="259" spans="1:5" s="100" customFormat="1" ht="12.75" hidden="1">
      <c r="A259" s="66" t="s">
        <v>40</v>
      </c>
      <c r="B259" s="104" t="s">
        <v>303</v>
      </c>
      <c r="C259" s="1" t="s">
        <v>96</v>
      </c>
      <c r="D259" s="1" t="s">
        <v>39</v>
      </c>
      <c r="E259" s="238"/>
    </row>
    <row r="260" spans="1:5" s="64" customFormat="1" ht="25.5" hidden="1">
      <c r="A260" s="65" t="s">
        <v>98</v>
      </c>
      <c r="B260" s="104" t="s">
        <v>303</v>
      </c>
      <c r="C260" s="1" t="s">
        <v>97</v>
      </c>
      <c r="D260" s="1"/>
      <c r="E260" s="238">
        <f>E261+E262</f>
        <v>0</v>
      </c>
    </row>
    <row r="261" spans="1:5" s="100" customFormat="1" ht="12.75" hidden="1">
      <c r="A261" s="66" t="s">
        <v>249</v>
      </c>
      <c r="B261" s="104" t="s">
        <v>303</v>
      </c>
      <c r="C261" s="1" t="s">
        <v>454</v>
      </c>
      <c r="D261" s="1" t="s">
        <v>297</v>
      </c>
      <c r="E261" s="238"/>
    </row>
    <row r="262" spans="1:5" s="100" customFormat="1" ht="12.75" hidden="1">
      <c r="A262" s="66" t="s">
        <v>40</v>
      </c>
      <c r="B262" s="104" t="s">
        <v>303</v>
      </c>
      <c r="C262" s="1" t="s">
        <v>97</v>
      </c>
      <c r="D262" s="1" t="s">
        <v>39</v>
      </c>
      <c r="E262" s="238"/>
    </row>
    <row r="263" spans="1:7" s="139" customFormat="1" ht="15">
      <c r="A263" s="126" t="s">
        <v>329</v>
      </c>
      <c r="B263" s="128" t="s">
        <v>326</v>
      </c>
      <c r="C263" s="127"/>
      <c r="D263" s="127"/>
      <c r="E263" s="351">
        <f>E264</f>
        <v>1600</v>
      </c>
      <c r="G263" s="248"/>
    </row>
    <row r="264" spans="1:7" s="139" customFormat="1" ht="15">
      <c r="A264" s="126" t="s">
        <v>246</v>
      </c>
      <c r="B264" s="128" t="s">
        <v>245</v>
      </c>
      <c r="C264" s="127"/>
      <c r="D264" s="127"/>
      <c r="E264" s="351">
        <f>E265+E269</f>
        <v>1600</v>
      </c>
      <c r="G264" s="248"/>
    </row>
    <row r="265" spans="1:15" s="101" customFormat="1" ht="25.5">
      <c r="A265" s="58" t="s">
        <v>460</v>
      </c>
      <c r="B265" s="55" t="s">
        <v>245</v>
      </c>
      <c r="C265" s="56" t="s">
        <v>230</v>
      </c>
      <c r="D265" s="56"/>
      <c r="E265" s="350">
        <f>E266</f>
        <v>1600</v>
      </c>
      <c r="G265" s="253"/>
      <c r="O265" s="64"/>
    </row>
    <row r="266" spans="1:15" s="101" customFormat="1" ht="38.25">
      <c r="A266" s="60" t="s">
        <v>461</v>
      </c>
      <c r="B266" s="55" t="s">
        <v>245</v>
      </c>
      <c r="C266" s="56" t="s">
        <v>240</v>
      </c>
      <c r="D266" s="56"/>
      <c r="E266" s="350">
        <f>E267</f>
        <v>1600</v>
      </c>
      <c r="G266" s="253"/>
      <c r="O266" s="64"/>
    </row>
    <row r="267" spans="1:7" s="64" customFormat="1" ht="63.75">
      <c r="A267" s="66" t="s">
        <v>135</v>
      </c>
      <c r="B267" s="63" t="s">
        <v>245</v>
      </c>
      <c r="C267" s="1" t="s">
        <v>27</v>
      </c>
      <c r="D267" s="1"/>
      <c r="E267" s="238">
        <f>E268</f>
        <v>1600</v>
      </c>
      <c r="G267" s="249"/>
    </row>
    <row r="268" spans="1:7" s="64" customFormat="1" ht="25.5">
      <c r="A268" s="66" t="s">
        <v>146</v>
      </c>
      <c r="B268" s="63" t="s">
        <v>245</v>
      </c>
      <c r="C268" s="1" t="s">
        <v>27</v>
      </c>
      <c r="D268" s="73">
        <v>240</v>
      </c>
      <c r="E268" s="238">
        <f>2200-600</f>
        <v>1600</v>
      </c>
      <c r="G268" s="249"/>
    </row>
    <row r="269" spans="1:5" s="64" customFormat="1" ht="12.75" hidden="1">
      <c r="A269" s="58" t="s">
        <v>387</v>
      </c>
      <c r="B269" s="103" t="s">
        <v>245</v>
      </c>
      <c r="C269" s="77" t="s">
        <v>226</v>
      </c>
      <c r="D269" s="56"/>
      <c r="E269" s="350">
        <f>E270</f>
        <v>0</v>
      </c>
    </row>
    <row r="270" spans="1:5" s="64" customFormat="1" ht="12.75" hidden="1">
      <c r="A270" s="60" t="s">
        <v>311</v>
      </c>
      <c r="B270" s="103" t="s">
        <v>245</v>
      </c>
      <c r="C270" s="56" t="s">
        <v>307</v>
      </c>
      <c r="D270" s="1"/>
      <c r="E270" s="238">
        <f>E271+E273+E275</f>
        <v>0</v>
      </c>
    </row>
    <row r="271" spans="1:5" s="64" customFormat="1" ht="12.75" hidden="1">
      <c r="A271" s="66" t="s">
        <v>74</v>
      </c>
      <c r="B271" s="104" t="s">
        <v>245</v>
      </c>
      <c r="C271" s="1" t="s">
        <v>73</v>
      </c>
      <c r="D271" s="1"/>
      <c r="E271" s="238">
        <f>E272</f>
        <v>0</v>
      </c>
    </row>
    <row r="272" spans="1:5" s="64" customFormat="1" ht="25.5" hidden="1">
      <c r="A272" s="66" t="s">
        <v>264</v>
      </c>
      <c r="B272" s="104" t="s">
        <v>245</v>
      </c>
      <c r="C272" s="1" t="s">
        <v>73</v>
      </c>
      <c r="D272" s="1" t="s">
        <v>291</v>
      </c>
      <c r="E272" s="238"/>
    </row>
    <row r="273" spans="1:5" s="64" customFormat="1" ht="12.75" hidden="1">
      <c r="A273" s="66" t="s">
        <v>85</v>
      </c>
      <c r="B273" s="104" t="s">
        <v>245</v>
      </c>
      <c r="C273" s="1" t="s">
        <v>77</v>
      </c>
      <c r="D273" s="1"/>
      <c r="E273" s="238">
        <f>E274</f>
        <v>0</v>
      </c>
    </row>
    <row r="274" spans="1:5" s="64" customFormat="1" ht="25.5" hidden="1">
      <c r="A274" s="66" t="s">
        <v>264</v>
      </c>
      <c r="B274" s="104" t="s">
        <v>245</v>
      </c>
      <c r="C274" s="1" t="s">
        <v>77</v>
      </c>
      <c r="D274" s="1" t="s">
        <v>291</v>
      </c>
      <c r="E274" s="238"/>
    </row>
    <row r="275" spans="1:5" s="64" customFormat="1" ht="39" hidden="1">
      <c r="A275" s="66" t="s">
        <v>126</v>
      </c>
      <c r="B275" s="104" t="s">
        <v>245</v>
      </c>
      <c r="C275" s="1" t="s">
        <v>105</v>
      </c>
      <c r="D275" s="1"/>
      <c r="E275" s="238">
        <f>E276</f>
        <v>0</v>
      </c>
    </row>
    <row r="276" spans="1:6" s="64" customFormat="1" ht="25.5" hidden="1">
      <c r="A276" s="66" t="s">
        <v>264</v>
      </c>
      <c r="B276" s="104" t="s">
        <v>245</v>
      </c>
      <c r="C276" s="1" t="s">
        <v>105</v>
      </c>
      <c r="D276" s="1" t="s">
        <v>291</v>
      </c>
      <c r="E276" s="238"/>
      <c r="F276" s="305"/>
    </row>
    <row r="277" spans="1:5" ht="12.75">
      <c r="A277" s="58" t="s">
        <v>387</v>
      </c>
      <c r="B277" s="103" t="s">
        <v>305</v>
      </c>
      <c r="C277" s="88" t="s">
        <v>226</v>
      </c>
      <c r="D277" s="91"/>
      <c r="E277" s="240">
        <f>E278</f>
        <v>600</v>
      </c>
    </row>
    <row r="278" spans="1:5" ht="12.75">
      <c r="A278" s="60" t="s">
        <v>311</v>
      </c>
      <c r="B278" s="103" t="s">
        <v>305</v>
      </c>
      <c r="C278" s="88" t="s">
        <v>307</v>
      </c>
      <c r="D278" s="91"/>
      <c r="E278" s="240">
        <f>E279</f>
        <v>600</v>
      </c>
    </row>
    <row r="279" spans="1:5" ht="63.75">
      <c r="A279" s="89" t="s">
        <v>446</v>
      </c>
      <c r="B279" s="104" t="s">
        <v>305</v>
      </c>
      <c r="C279" s="80" t="s">
        <v>466</v>
      </c>
      <c r="D279" s="91"/>
      <c r="E279" s="239">
        <f>E280</f>
        <v>600</v>
      </c>
    </row>
    <row r="280" spans="1:5" ht="25.5">
      <c r="A280" s="66" t="s">
        <v>166</v>
      </c>
      <c r="B280" s="104" t="s">
        <v>305</v>
      </c>
      <c r="C280" s="80" t="s">
        <v>466</v>
      </c>
      <c r="D280" s="73">
        <v>810</v>
      </c>
      <c r="E280" s="239">
        <f>300+300</f>
        <v>600</v>
      </c>
    </row>
    <row r="281" spans="1:5" ht="12.75">
      <c r="A281" s="409" t="s">
        <v>242</v>
      </c>
      <c r="B281" s="410"/>
      <c r="C281" s="410"/>
      <c r="D281" s="411"/>
      <c r="E281" s="237">
        <f>E11+E71+E79+E95+E119+E214+E238+E263+E277</f>
        <v>78958.68429</v>
      </c>
    </row>
    <row r="282" ht="12.75"/>
    <row r="283" ht="12.75">
      <c r="E283" s="358"/>
    </row>
    <row r="284" ht="12.75">
      <c r="E284" s="364"/>
    </row>
    <row r="285" ht="12.75">
      <c r="E285" s="359"/>
    </row>
    <row r="286" spans="4:15" ht="12.75">
      <c r="D286" s="360"/>
      <c r="E286" s="384"/>
      <c r="O286" s="190"/>
    </row>
    <row r="287" ht="12.75">
      <c r="O287" s="190"/>
    </row>
    <row r="288" spans="4:15" ht="12.75">
      <c r="D288" s="412"/>
      <c r="E288" s="413"/>
      <c r="F288" s="276"/>
      <c r="G288" s="277"/>
      <c r="H288" s="276"/>
      <c r="I288" s="276"/>
      <c r="J288" s="276"/>
      <c r="K288" s="276"/>
      <c r="L288" s="276"/>
      <c r="M288" s="276"/>
      <c r="N288" s="276"/>
      <c r="O288" s="278"/>
    </row>
    <row r="289" spans="4:15" ht="12.75">
      <c r="D289" s="413"/>
      <c r="E289" s="413"/>
      <c r="F289" s="276"/>
      <c r="G289" s="277"/>
      <c r="H289" s="276"/>
      <c r="I289" s="276"/>
      <c r="J289" s="276"/>
      <c r="K289" s="276"/>
      <c r="L289" s="276"/>
      <c r="M289" s="276"/>
      <c r="N289" s="276"/>
      <c r="O289" s="276"/>
    </row>
    <row r="290" spans="6:15" ht="12.75">
      <c r="F290" s="276"/>
      <c r="G290" s="277"/>
      <c r="H290" s="276"/>
      <c r="I290" s="276"/>
      <c r="J290" s="276"/>
      <c r="K290" s="276"/>
      <c r="L290" s="276"/>
      <c r="M290" s="276"/>
      <c r="N290" s="276"/>
      <c r="O290" s="276"/>
    </row>
    <row r="291" spans="5:15" ht="12.75">
      <c r="E291" s="359"/>
      <c r="F291" s="276"/>
      <c r="G291" s="277"/>
      <c r="H291" s="276"/>
      <c r="I291" s="276"/>
      <c r="J291" s="276"/>
      <c r="K291" s="276"/>
      <c r="L291" s="276"/>
      <c r="M291" s="276"/>
      <c r="N291" s="276"/>
      <c r="O291" s="276"/>
    </row>
    <row r="292" spans="6:15" ht="12.75">
      <c r="F292" s="276"/>
      <c r="G292" s="277"/>
      <c r="H292" s="276"/>
      <c r="I292" s="276"/>
      <c r="J292" s="276"/>
      <c r="K292" s="276"/>
      <c r="L292" s="276"/>
      <c r="M292" s="276"/>
      <c r="N292" s="276"/>
      <c r="O292" s="276"/>
    </row>
    <row r="293" spans="5:8" ht="12.75">
      <c r="E293" s="359"/>
      <c r="H293" s="236"/>
    </row>
    <row r="436" ht="12.75"/>
    <row r="437" ht="12.75"/>
    <row r="438" ht="12.75"/>
    <row r="439" ht="12.75"/>
    <row r="440" ht="12.75"/>
    <row r="441" ht="12.75"/>
    <row r="442" ht="12.75"/>
    <row r="443" ht="12.75"/>
    <row r="444" ht="12.75"/>
    <row r="445" ht="12.75"/>
    <row r="446" ht="12.75"/>
    <row r="447" ht="12.75"/>
    <row r="448" ht="12.75"/>
    <row r="449" ht="12.75"/>
    <row r="450" ht="12.75"/>
    <row r="451" ht="12.75"/>
    <row r="452" ht="12.75"/>
    <row r="453" ht="12.75"/>
    <row r="454" ht="12.75"/>
    <row r="455" ht="12.75"/>
    <row r="456" ht="12.75"/>
    <row r="457" ht="12.75"/>
  </sheetData>
  <sheetProtection/>
  <autoFilter ref="A10:E281"/>
  <mergeCells count="3">
    <mergeCell ref="A7:E7"/>
    <mergeCell ref="A281:D281"/>
    <mergeCell ref="D288:E289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S293"/>
  <sheetViews>
    <sheetView tabSelected="1" view="pageBreakPreview" zoomScale="60" zoomScaleNormal="85" zoomScalePageLayoutView="0" workbookViewId="0" topLeftCell="A1">
      <selection activeCell="A34" sqref="A34:IV35"/>
    </sheetView>
  </sheetViews>
  <sheetFormatPr defaultColWidth="9.140625" defaultRowHeight="15"/>
  <cols>
    <col min="1" max="1" width="63.8515625" style="96" customWidth="1"/>
    <col min="2" max="2" width="6.421875" style="96" customWidth="1"/>
    <col min="3" max="3" width="7.421875" style="54" customWidth="1"/>
    <col min="4" max="4" width="12.140625" style="54" customWidth="1"/>
    <col min="5" max="5" width="10.140625" style="54" customWidth="1"/>
    <col min="6" max="6" width="14.00390625" style="357" customWidth="1"/>
    <col min="7" max="7" width="4.421875" style="53" hidden="1" customWidth="1"/>
    <col min="8" max="8" width="13.57421875" style="244" hidden="1" customWidth="1"/>
    <col min="9" max="9" width="19.57421875" style="53" customWidth="1"/>
    <col min="10" max="15" width="8.8515625" style="53" hidden="1" customWidth="1"/>
    <col min="16" max="16" width="7.421875" style="53" hidden="1" customWidth="1"/>
    <col min="17" max="17" width="0.85546875" style="53" customWidth="1"/>
    <col min="18" max="18" width="17.8515625" style="53" customWidth="1"/>
    <col min="19" max="19" width="9.421875" style="53" bestFit="1" customWidth="1"/>
    <col min="20" max="16384" width="8.8515625" style="53" customWidth="1"/>
  </cols>
  <sheetData>
    <row r="1" ht="12.75">
      <c r="F1" s="347" t="s">
        <v>285</v>
      </c>
    </row>
    <row r="2" ht="12.75">
      <c r="F2" s="347" t="s">
        <v>284</v>
      </c>
    </row>
    <row r="3" ht="12.75">
      <c r="F3" s="348" t="s">
        <v>405</v>
      </c>
    </row>
    <row r="4" ht="12.75">
      <c r="F4" s="348" t="s">
        <v>225</v>
      </c>
    </row>
    <row r="5" ht="12.75">
      <c r="F5" s="347" t="s">
        <v>165</v>
      </c>
    </row>
    <row r="6" ht="12.75">
      <c r="F6" s="349"/>
    </row>
    <row r="7" spans="1:8" s="149" customFormat="1" ht="15.75">
      <c r="A7" s="408" t="s">
        <v>141</v>
      </c>
      <c r="B7" s="408"/>
      <c r="C7" s="408"/>
      <c r="D7" s="408"/>
      <c r="E7" s="408"/>
      <c r="F7" s="408"/>
      <c r="G7" s="408"/>
      <c r="H7" s="245"/>
    </row>
    <row r="8" ht="12.75"/>
    <row r="9" spans="1:8" s="57" customFormat="1" ht="38.25">
      <c r="A9" s="55" t="s">
        <v>283</v>
      </c>
      <c r="B9" s="369"/>
      <c r="C9" s="55" t="s">
        <v>280</v>
      </c>
      <c r="D9" s="56" t="s">
        <v>282</v>
      </c>
      <c r="E9" s="56" t="s">
        <v>281</v>
      </c>
      <c r="F9" s="350" t="s">
        <v>279</v>
      </c>
      <c r="H9" s="246"/>
    </row>
    <row r="10" spans="1:8" s="54" customFormat="1" ht="25.5">
      <c r="A10" s="58"/>
      <c r="B10" s="216" t="s">
        <v>286</v>
      </c>
      <c r="C10" s="55"/>
      <c r="D10" s="56"/>
      <c r="E10" s="56"/>
      <c r="F10" s="350"/>
      <c r="H10" s="247"/>
    </row>
    <row r="11" spans="1:8" s="139" customFormat="1" ht="15">
      <c r="A11" s="126" t="s">
        <v>316</v>
      </c>
      <c r="B11" s="58"/>
      <c r="C11" s="128" t="s">
        <v>315</v>
      </c>
      <c r="D11" s="127"/>
      <c r="E11" s="127"/>
      <c r="F11" s="351">
        <f>F12+F17+F38+F48+F53+F43</f>
        <v>25496.23</v>
      </c>
      <c r="H11" s="248"/>
    </row>
    <row r="12" spans="1:8" s="139" customFormat="1" ht="42.75">
      <c r="A12" s="132" t="s">
        <v>272</v>
      </c>
      <c r="B12" s="58" t="s">
        <v>31</v>
      </c>
      <c r="C12" s="131" t="s">
        <v>271</v>
      </c>
      <c r="D12" s="147"/>
      <c r="E12" s="147"/>
      <c r="F12" s="352">
        <f>F13</f>
        <v>100</v>
      </c>
      <c r="H12" s="248"/>
    </row>
    <row r="13" spans="1:8" s="64" customFormat="1" ht="25.5">
      <c r="A13" s="58" t="s">
        <v>463</v>
      </c>
      <c r="B13" s="126"/>
      <c r="C13" s="78" t="s">
        <v>271</v>
      </c>
      <c r="D13" s="77" t="s">
        <v>278</v>
      </c>
      <c r="E13" s="77"/>
      <c r="F13" s="237">
        <f>F14</f>
        <v>100</v>
      </c>
      <c r="H13" s="249"/>
    </row>
    <row r="14" spans="1:8" s="64" customFormat="1" ht="14.25">
      <c r="A14" s="60" t="s">
        <v>274</v>
      </c>
      <c r="B14" s="132"/>
      <c r="C14" s="78" t="s">
        <v>271</v>
      </c>
      <c r="D14" s="56" t="s">
        <v>273</v>
      </c>
      <c r="E14" s="56"/>
      <c r="F14" s="350">
        <f>F15</f>
        <v>100</v>
      </c>
      <c r="H14" s="249"/>
    </row>
    <row r="15" spans="1:6" ht="38.25">
      <c r="A15" s="76" t="s">
        <v>256</v>
      </c>
      <c r="B15" s="58"/>
      <c r="C15" s="74" t="s">
        <v>271</v>
      </c>
      <c r="D15" s="73" t="s">
        <v>266</v>
      </c>
      <c r="E15" s="73"/>
      <c r="F15" s="353">
        <f>F16</f>
        <v>100</v>
      </c>
    </row>
    <row r="16" spans="1:6" ht="25.5">
      <c r="A16" s="66" t="s">
        <v>147</v>
      </c>
      <c r="B16" s="60"/>
      <c r="C16" s="74" t="s">
        <v>271</v>
      </c>
      <c r="D16" s="73" t="s">
        <v>266</v>
      </c>
      <c r="E16" s="73">
        <v>240</v>
      </c>
      <c r="F16" s="353">
        <v>100</v>
      </c>
    </row>
    <row r="17" spans="1:8" s="148" customFormat="1" ht="57">
      <c r="A17" s="126" t="s">
        <v>263</v>
      </c>
      <c r="B17" s="76"/>
      <c r="C17" s="128" t="s">
        <v>262</v>
      </c>
      <c r="D17" s="127"/>
      <c r="E17" s="127"/>
      <c r="F17" s="351">
        <f>F18+F26</f>
        <v>16320.68</v>
      </c>
      <c r="H17" s="250"/>
    </row>
    <row r="18" spans="1:8" s="64" customFormat="1" ht="38.25">
      <c r="A18" s="58" t="s">
        <v>437</v>
      </c>
      <c r="B18" s="76"/>
      <c r="C18" s="55" t="s">
        <v>262</v>
      </c>
      <c r="D18" s="56" t="s">
        <v>228</v>
      </c>
      <c r="E18" s="56"/>
      <c r="F18" s="350">
        <f>F19</f>
        <v>1015.19</v>
      </c>
      <c r="H18" s="249"/>
    </row>
    <row r="19" spans="1:16" s="61" customFormat="1" ht="63.75">
      <c r="A19" s="60" t="s">
        <v>438</v>
      </c>
      <c r="B19" s="126"/>
      <c r="C19" s="55" t="s">
        <v>262</v>
      </c>
      <c r="D19" s="56" t="s">
        <v>235</v>
      </c>
      <c r="E19" s="56"/>
      <c r="F19" s="350">
        <f>F20+F23</f>
        <v>1015.19</v>
      </c>
      <c r="H19" s="251"/>
      <c r="P19" s="100"/>
    </row>
    <row r="20" spans="1:8" s="64" customFormat="1" ht="102">
      <c r="A20" s="66" t="s">
        <v>439</v>
      </c>
      <c r="B20" s="58"/>
      <c r="C20" s="63" t="s">
        <v>262</v>
      </c>
      <c r="D20" s="1" t="s">
        <v>440</v>
      </c>
      <c r="E20" s="1"/>
      <c r="F20" s="238">
        <f>F21+F22</f>
        <v>513.09</v>
      </c>
      <c r="H20" s="249"/>
    </row>
    <row r="21" spans="1:8" s="64" customFormat="1" ht="25.5">
      <c r="A21" s="76" t="s">
        <v>148</v>
      </c>
      <c r="B21" s="60"/>
      <c r="C21" s="63" t="s">
        <v>262</v>
      </c>
      <c r="D21" s="1" t="s">
        <v>440</v>
      </c>
      <c r="E21" s="1" t="s">
        <v>149</v>
      </c>
      <c r="F21" s="238">
        <f>365.1+111.8</f>
        <v>476.90000000000003</v>
      </c>
      <c r="H21" s="249"/>
    </row>
    <row r="22" spans="1:8" s="64" customFormat="1" ht="25.5">
      <c r="A22" s="66" t="s">
        <v>147</v>
      </c>
      <c r="B22" s="66"/>
      <c r="C22" s="63" t="s">
        <v>262</v>
      </c>
      <c r="D22" s="1" t="s">
        <v>440</v>
      </c>
      <c r="E22" s="73">
        <v>240</v>
      </c>
      <c r="F22" s="238">
        <f>2.8+8+4+1+9.19+11.2</f>
        <v>36.19</v>
      </c>
      <c r="H22" s="249"/>
    </row>
    <row r="23" spans="1:8" s="64" customFormat="1" ht="114.75">
      <c r="A23" s="66" t="s">
        <v>442</v>
      </c>
      <c r="B23" s="76"/>
      <c r="C23" s="63" t="s">
        <v>262</v>
      </c>
      <c r="D23" s="1" t="s">
        <v>441</v>
      </c>
      <c r="E23" s="1"/>
      <c r="F23" s="238">
        <f>F24+F25</f>
        <v>502.09999999999997</v>
      </c>
      <c r="H23" s="249"/>
    </row>
    <row r="24" spans="1:8" s="64" customFormat="1" ht="25.5">
      <c r="A24" s="76" t="s">
        <v>148</v>
      </c>
      <c r="B24" s="76"/>
      <c r="C24" s="63" t="s">
        <v>262</v>
      </c>
      <c r="D24" s="1" t="s">
        <v>441</v>
      </c>
      <c r="E24" s="1" t="s">
        <v>149</v>
      </c>
      <c r="F24" s="238">
        <f>362.9+110</f>
        <v>472.9</v>
      </c>
      <c r="H24" s="249"/>
    </row>
    <row r="25" spans="1:8" s="64" customFormat="1" ht="25.5">
      <c r="A25" s="66" t="s">
        <v>147</v>
      </c>
      <c r="B25" s="66"/>
      <c r="C25" s="63" t="s">
        <v>262</v>
      </c>
      <c r="D25" s="1" t="s">
        <v>441</v>
      </c>
      <c r="E25" s="73">
        <v>240</v>
      </c>
      <c r="F25" s="238">
        <f>4.5+5+3.5+1+7+8.2</f>
        <v>29.2</v>
      </c>
      <c r="H25" s="249"/>
    </row>
    <row r="26" spans="1:6" ht="25.5">
      <c r="A26" s="58" t="s">
        <v>463</v>
      </c>
      <c r="B26" s="76"/>
      <c r="C26" s="55" t="s">
        <v>262</v>
      </c>
      <c r="D26" s="77" t="s">
        <v>278</v>
      </c>
      <c r="E26" s="77"/>
      <c r="F26" s="237">
        <f>F27+F30</f>
        <v>15305.49</v>
      </c>
    </row>
    <row r="27" spans="1:6" ht="38.25">
      <c r="A27" s="60" t="s">
        <v>277</v>
      </c>
      <c r="B27" s="76"/>
      <c r="C27" s="55" t="s">
        <v>262</v>
      </c>
      <c r="D27" s="56" t="s">
        <v>276</v>
      </c>
      <c r="E27" s="56"/>
      <c r="F27" s="350">
        <f>F28</f>
        <v>2000</v>
      </c>
    </row>
    <row r="28" spans="1:6" ht="51">
      <c r="A28" s="69" t="s">
        <v>254</v>
      </c>
      <c r="B28" s="58"/>
      <c r="C28" s="63" t="s">
        <v>262</v>
      </c>
      <c r="D28" s="73" t="s">
        <v>275</v>
      </c>
      <c r="E28" s="73"/>
      <c r="F28" s="353">
        <f>F29</f>
        <v>2000</v>
      </c>
    </row>
    <row r="29" spans="1:6" ht="25.5">
      <c r="A29" s="76" t="s">
        <v>148</v>
      </c>
      <c r="B29" s="60"/>
      <c r="C29" s="63" t="s">
        <v>262</v>
      </c>
      <c r="D29" s="73" t="s">
        <v>275</v>
      </c>
      <c r="E29" s="73">
        <v>120</v>
      </c>
      <c r="F29" s="353">
        <f>1260+370+370</f>
        <v>2000</v>
      </c>
    </row>
    <row r="30" spans="1:6" ht="12.75">
      <c r="A30" s="60" t="s">
        <v>274</v>
      </c>
      <c r="B30" s="69"/>
      <c r="C30" s="55" t="s">
        <v>262</v>
      </c>
      <c r="D30" s="56" t="s">
        <v>273</v>
      </c>
      <c r="E30" s="56"/>
      <c r="F30" s="350">
        <f>F31+F33</f>
        <v>13305.49</v>
      </c>
    </row>
    <row r="31" spans="1:6" ht="38.25">
      <c r="A31" s="69" t="s">
        <v>255</v>
      </c>
      <c r="B31" s="76"/>
      <c r="C31" s="63" t="s">
        <v>262</v>
      </c>
      <c r="D31" s="73" t="s">
        <v>269</v>
      </c>
      <c r="E31" s="73"/>
      <c r="F31" s="353">
        <f>F32</f>
        <v>9999.5</v>
      </c>
    </row>
    <row r="32" spans="1:16" ht="25.5">
      <c r="A32" s="76" t="s">
        <v>148</v>
      </c>
      <c r="B32" s="60"/>
      <c r="C32" s="63" t="s">
        <v>262</v>
      </c>
      <c r="D32" s="73" t="s">
        <v>269</v>
      </c>
      <c r="E32" s="73">
        <v>120</v>
      </c>
      <c r="F32" s="353">
        <f>7100+2150+6.3+1543.7-800.5</f>
        <v>9999.5</v>
      </c>
      <c r="P32" s="190"/>
    </row>
    <row r="33" spans="1:16" ht="38.25">
      <c r="A33" s="76" t="s">
        <v>256</v>
      </c>
      <c r="B33" s="69"/>
      <c r="C33" s="63" t="s">
        <v>262</v>
      </c>
      <c r="D33" s="73" t="s">
        <v>266</v>
      </c>
      <c r="E33" s="73"/>
      <c r="F33" s="353">
        <f>F34+F36+F37+F35</f>
        <v>3305.99</v>
      </c>
      <c r="P33" s="333"/>
    </row>
    <row r="34" spans="1:6" ht="12.75" hidden="1">
      <c r="A34" s="76" t="s">
        <v>148</v>
      </c>
      <c r="B34" s="76"/>
      <c r="C34" s="63" t="s">
        <v>262</v>
      </c>
      <c r="D34" s="73" t="s">
        <v>266</v>
      </c>
      <c r="E34" s="73">
        <v>120</v>
      </c>
      <c r="F34" s="353"/>
    </row>
    <row r="35" spans="1:7" ht="25.5" hidden="1">
      <c r="A35" s="70" t="s">
        <v>265</v>
      </c>
      <c r="B35" s="76"/>
      <c r="C35" s="63" t="s">
        <v>262</v>
      </c>
      <c r="D35" s="73" t="s">
        <v>266</v>
      </c>
      <c r="E35" s="73">
        <v>242</v>
      </c>
      <c r="F35" s="353">
        <v>0</v>
      </c>
      <c r="G35" s="190"/>
    </row>
    <row r="36" spans="1:16" ht="25.5">
      <c r="A36" s="66" t="s">
        <v>147</v>
      </c>
      <c r="B36" s="76"/>
      <c r="C36" s="63" t="s">
        <v>262</v>
      </c>
      <c r="D36" s="73" t="s">
        <v>266</v>
      </c>
      <c r="E36" s="73">
        <v>240</v>
      </c>
      <c r="F36" s="353">
        <v>3235.99</v>
      </c>
      <c r="P36" s="334"/>
    </row>
    <row r="37" spans="1:6" ht="12.75">
      <c r="A37" s="367" t="s">
        <v>151</v>
      </c>
      <c r="B37" s="70"/>
      <c r="C37" s="63" t="s">
        <v>262</v>
      </c>
      <c r="D37" s="73" t="s">
        <v>266</v>
      </c>
      <c r="E37" s="73">
        <v>850</v>
      </c>
      <c r="F37" s="353">
        <v>70</v>
      </c>
    </row>
    <row r="38" spans="1:16" s="143" customFormat="1" ht="27.75" hidden="1">
      <c r="A38" s="132" t="s">
        <v>443</v>
      </c>
      <c r="B38" s="76"/>
      <c r="C38" s="129" t="s">
        <v>436</v>
      </c>
      <c r="D38" s="144"/>
      <c r="E38" s="144"/>
      <c r="F38" s="351">
        <f>F39</f>
        <v>0</v>
      </c>
      <c r="H38" s="252"/>
      <c r="P38" s="344"/>
    </row>
    <row r="39" spans="1:16" s="101" customFormat="1" ht="12.75" hidden="1">
      <c r="A39" s="58" t="s">
        <v>387</v>
      </c>
      <c r="B39" s="76"/>
      <c r="C39" s="103" t="s">
        <v>436</v>
      </c>
      <c r="D39" s="77" t="s">
        <v>226</v>
      </c>
      <c r="E39" s="77"/>
      <c r="F39" s="237">
        <f>F40</f>
        <v>0</v>
      </c>
      <c r="H39" s="253"/>
      <c r="P39" s="64"/>
    </row>
    <row r="40" spans="1:16" s="101" customFormat="1" ht="13.5" hidden="1">
      <c r="A40" s="58" t="s">
        <v>463</v>
      </c>
      <c r="B40" s="132"/>
      <c r="C40" s="103" t="s">
        <v>436</v>
      </c>
      <c r="D40" s="56" t="s">
        <v>444</v>
      </c>
      <c r="E40" s="56"/>
      <c r="F40" s="350">
        <f>F41</f>
        <v>0</v>
      </c>
      <c r="H40" s="253"/>
      <c r="P40" s="64"/>
    </row>
    <row r="41" spans="1:8" s="64" customFormat="1" ht="25.5" hidden="1">
      <c r="A41" s="76" t="s">
        <v>256</v>
      </c>
      <c r="B41" s="58"/>
      <c r="C41" s="104" t="s">
        <v>436</v>
      </c>
      <c r="D41" s="73" t="s">
        <v>462</v>
      </c>
      <c r="E41" s="73"/>
      <c r="F41" s="353">
        <f>F42</f>
        <v>0</v>
      </c>
      <c r="H41" s="249"/>
    </row>
    <row r="42" spans="1:8" s="64" customFormat="1" ht="25.5" hidden="1">
      <c r="A42" s="76" t="s">
        <v>264</v>
      </c>
      <c r="B42" s="58"/>
      <c r="C42" s="104" t="s">
        <v>436</v>
      </c>
      <c r="D42" s="73" t="s">
        <v>462</v>
      </c>
      <c r="E42" s="73">
        <v>244</v>
      </c>
      <c r="F42" s="353"/>
      <c r="H42" s="249"/>
    </row>
    <row r="43" spans="1:16" s="143" customFormat="1" ht="42.75">
      <c r="A43" s="379" t="s">
        <v>179</v>
      </c>
      <c r="B43" s="76"/>
      <c r="C43" s="128" t="s">
        <v>178</v>
      </c>
      <c r="D43" s="133"/>
      <c r="E43" s="136"/>
      <c r="F43" s="354">
        <f>F44</f>
        <v>50.5</v>
      </c>
      <c r="H43" s="252"/>
      <c r="P43" s="344"/>
    </row>
    <row r="44" spans="1:16" s="61" customFormat="1" ht="25.5">
      <c r="A44" s="58" t="s">
        <v>387</v>
      </c>
      <c r="B44" s="76"/>
      <c r="C44" s="55" t="s">
        <v>178</v>
      </c>
      <c r="D44" s="98" t="s">
        <v>278</v>
      </c>
      <c r="E44" s="98"/>
      <c r="F44" s="350">
        <f>F45</f>
        <v>50.5</v>
      </c>
      <c r="H44" s="251"/>
      <c r="P44" s="100"/>
    </row>
    <row r="45" spans="1:16" s="61" customFormat="1" ht="14.25">
      <c r="A45" s="60" t="s">
        <v>311</v>
      </c>
      <c r="B45" s="145"/>
      <c r="C45" s="55" t="s">
        <v>178</v>
      </c>
      <c r="D45" s="99" t="s">
        <v>273</v>
      </c>
      <c r="E45" s="99"/>
      <c r="F45" s="350">
        <f>F46</f>
        <v>50.5</v>
      </c>
      <c r="H45" s="251"/>
      <c r="P45" s="100"/>
    </row>
    <row r="46" spans="1:8" s="64" customFormat="1" ht="25.5">
      <c r="A46" s="69" t="s">
        <v>180</v>
      </c>
      <c r="B46" s="58"/>
      <c r="C46" s="63" t="s">
        <v>178</v>
      </c>
      <c r="D46" s="73" t="s">
        <v>173</v>
      </c>
      <c r="E46" s="73"/>
      <c r="F46" s="353">
        <f>F47</f>
        <v>50.5</v>
      </c>
      <c r="H46" s="249"/>
    </row>
    <row r="47" spans="1:8" s="64" customFormat="1" ht="12.75">
      <c r="A47" s="367" t="s">
        <v>181</v>
      </c>
      <c r="B47" s="60"/>
      <c r="C47" s="63" t="s">
        <v>178</v>
      </c>
      <c r="D47" s="73" t="s">
        <v>173</v>
      </c>
      <c r="E47" s="73">
        <v>540</v>
      </c>
      <c r="F47" s="353">
        <v>50.5</v>
      </c>
      <c r="H47" s="249"/>
    </row>
    <row r="48" spans="1:16" s="143" customFormat="1" ht="15">
      <c r="A48" s="145" t="s">
        <v>395</v>
      </c>
      <c r="B48" s="69"/>
      <c r="C48" s="128" t="s">
        <v>310</v>
      </c>
      <c r="D48" s="133"/>
      <c r="E48" s="136"/>
      <c r="F48" s="354">
        <f>F49</f>
        <v>400</v>
      </c>
      <c r="H48" s="252"/>
      <c r="P48" s="344"/>
    </row>
    <row r="49" spans="1:16" s="61" customFormat="1" ht="25.5">
      <c r="A49" s="58" t="s">
        <v>387</v>
      </c>
      <c r="B49" s="69"/>
      <c r="C49" s="55" t="s">
        <v>310</v>
      </c>
      <c r="D49" s="98" t="s">
        <v>226</v>
      </c>
      <c r="E49" s="98"/>
      <c r="F49" s="350">
        <f>F50</f>
        <v>400</v>
      </c>
      <c r="H49" s="251"/>
      <c r="P49" s="100"/>
    </row>
    <row r="50" spans="1:16" s="61" customFormat="1" ht="14.25">
      <c r="A50" s="60" t="s">
        <v>311</v>
      </c>
      <c r="B50" s="126"/>
      <c r="C50" s="55" t="s">
        <v>310</v>
      </c>
      <c r="D50" s="99" t="s">
        <v>307</v>
      </c>
      <c r="E50" s="99"/>
      <c r="F50" s="350">
        <f>F51</f>
        <v>400</v>
      </c>
      <c r="H50" s="251"/>
      <c r="P50" s="100"/>
    </row>
    <row r="51" spans="1:8" s="64" customFormat="1" ht="38.25">
      <c r="A51" s="69" t="s">
        <v>464</v>
      </c>
      <c r="B51" s="58"/>
      <c r="C51" s="63" t="s">
        <v>310</v>
      </c>
      <c r="D51" s="73" t="s">
        <v>309</v>
      </c>
      <c r="E51" s="73"/>
      <c r="F51" s="353">
        <f>F52</f>
        <v>400</v>
      </c>
      <c r="H51" s="249"/>
    </row>
    <row r="52" spans="1:8" s="64" customFormat="1" ht="12.75">
      <c r="A52" s="69" t="s">
        <v>389</v>
      </c>
      <c r="B52" s="60"/>
      <c r="C52" s="63" t="s">
        <v>310</v>
      </c>
      <c r="D52" s="73" t="s">
        <v>309</v>
      </c>
      <c r="E52" s="73">
        <v>870</v>
      </c>
      <c r="F52" s="353">
        <v>400</v>
      </c>
      <c r="H52" s="249"/>
    </row>
    <row r="53" spans="1:8" s="148" customFormat="1" ht="15">
      <c r="A53" s="126" t="s">
        <v>270</v>
      </c>
      <c r="B53" s="83"/>
      <c r="C53" s="128" t="s">
        <v>268</v>
      </c>
      <c r="D53" s="127"/>
      <c r="E53" s="127"/>
      <c r="F53" s="351">
        <f>F54</f>
        <v>8625.05</v>
      </c>
      <c r="H53" s="250"/>
    </row>
    <row r="54" spans="1:16" s="97" customFormat="1" ht="25.5">
      <c r="A54" s="58" t="s">
        <v>387</v>
      </c>
      <c r="B54" s="69"/>
      <c r="C54" s="103" t="s">
        <v>268</v>
      </c>
      <c r="D54" s="77" t="s">
        <v>226</v>
      </c>
      <c r="E54" s="77"/>
      <c r="F54" s="237">
        <f>F55</f>
        <v>8625.05</v>
      </c>
      <c r="H54" s="254"/>
      <c r="P54" s="53"/>
    </row>
    <row r="55" spans="1:16" s="97" customFormat="1" ht="12.75">
      <c r="A55" s="60" t="s">
        <v>311</v>
      </c>
      <c r="B55" s="69"/>
      <c r="C55" s="103" t="s">
        <v>268</v>
      </c>
      <c r="D55" s="56" t="s">
        <v>307</v>
      </c>
      <c r="E55" s="56"/>
      <c r="F55" s="350">
        <f>F56+F61+F63+F65+F67+F69</f>
        <v>8625.05</v>
      </c>
      <c r="H55" s="254"/>
      <c r="P55" s="53"/>
    </row>
    <row r="56" spans="1:8" s="54" customFormat="1" ht="38.25">
      <c r="A56" s="83" t="s">
        <v>390</v>
      </c>
      <c r="B56" s="69"/>
      <c r="C56" s="74" t="s">
        <v>268</v>
      </c>
      <c r="D56" s="73" t="s">
        <v>308</v>
      </c>
      <c r="E56" s="73"/>
      <c r="F56" s="353">
        <f>F57+F59+F60+F58</f>
        <v>7346.849999999999</v>
      </c>
      <c r="H56" s="247"/>
    </row>
    <row r="57" spans="1:8" s="102" customFormat="1" ht="12.75">
      <c r="A57" s="367" t="s">
        <v>150</v>
      </c>
      <c r="B57" s="69"/>
      <c r="C57" s="74" t="s">
        <v>268</v>
      </c>
      <c r="D57" s="73" t="s">
        <v>308</v>
      </c>
      <c r="E57" s="73">
        <v>110</v>
      </c>
      <c r="F57" s="353">
        <f>4171.46+1259.79+8.4+577.7</f>
        <v>6017.349999999999</v>
      </c>
      <c r="H57" s="255"/>
    </row>
    <row r="58" spans="1:16" s="61" customFormat="1" ht="25.5" hidden="1">
      <c r="A58" s="69" t="s">
        <v>392</v>
      </c>
      <c r="B58" s="69"/>
      <c r="C58" s="74" t="s">
        <v>268</v>
      </c>
      <c r="D58" s="73" t="s">
        <v>308</v>
      </c>
      <c r="E58" s="73">
        <v>112</v>
      </c>
      <c r="F58" s="353"/>
      <c r="H58" s="251"/>
      <c r="P58" s="100"/>
    </row>
    <row r="59" spans="1:8" s="64" customFormat="1" ht="25.5">
      <c r="A59" s="66" t="s">
        <v>147</v>
      </c>
      <c r="B59" s="69"/>
      <c r="C59" s="74" t="s">
        <v>268</v>
      </c>
      <c r="D59" s="73" t="s">
        <v>308</v>
      </c>
      <c r="E59" s="73">
        <v>240</v>
      </c>
      <c r="F59" s="353">
        <f>50.3+18.1+557.9+200+483.2</f>
        <v>1309.5</v>
      </c>
      <c r="H59" s="249"/>
    </row>
    <row r="60" spans="1:8" s="64" customFormat="1" ht="12.75">
      <c r="A60" s="367" t="s">
        <v>151</v>
      </c>
      <c r="B60" s="69"/>
      <c r="C60" s="74" t="s">
        <v>268</v>
      </c>
      <c r="D60" s="73" t="s">
        <v>308</v>
      </c>
      <c r="E60" s="73">
        <v>850</v>
      </c>
      <c r="F60" s="353">
        <v>20</v>
      </c>
      <c r="H60" s="249"/>
    </row>
    <row r="61" spans="1:6" ht="51">
      <c r="A61" s="69" t="s">
        <v>393</v>
      </c>
      <c r="B61" s="69"/>
      <c r="C61" s="63" t="s">
        <v>268</v>
      </c>
      <c r="D61" s="73" t="s">
        <v>467</v>
      </c>
      <c r="E61" s="73"/>
      <c r="F61" s="353">
        <f>F62</f>
        <v>563</v>
      </c>
    </row>
    <row r="62" spans="1:6" ht="25.5">
      <c r="A62" s="66" t="s">
        <v>147</v>
      </c>
      <c r="B62" s="69"/>
      <c r="C62" s="63" t="s">
        <v>268</v>
      </c>
      <c r="D62" s="73" t="s">
        <v>467</v>
      </c>
      <c r="E62" s="73">
        <v>240</v>
      </c>
      <c r="F62" s="353">
        <f>160+203+300-100</f>
        <v>563</v>
      </c>
    </row>
    <row r="63" spans="1:8" s="54" customFormat="1" ht="25.5">
      <c r="A63" s="69" t="s">
        <v>394</v>
      </c>
      <c r="B63" s="76"/>
      <c r="C63" s="63" t="s">
        <v>268</v>
      </c>
      <c r="D63" s="73" t="s">
        <v>468</v>
      </c>
      <c r="E63" s="73"/>
      <c r="F63" s="353">
        <f>F64</f>
        <v>700</v>
      </c>
      <c r="H63" s="247"/>
    </row>
    <row r="64" spans="1:8" s="54" customFormat="1" ht="25.5">
      <c r="A64" s="66" t="s">
        <v>147</v>
      </c>
      <c r="B64" s="76"/>
      <c r="C64" s="63" t="s">
        <v>268</v>
      </c>
      <c r="D64" s="73" t="s">
        <v>468</v>
      </c>
      <c r="E64" s="73">
        <v>240</v>
      </c>
      <c r="F64" s="353">
        <f>500+400-200</f>
        <v>700</v>
      </c>
      <c r="H64" s="247"/>
    </row>
    <row r="65" spans="1:6" ht="38.25">
      <c r="A65" s="69" t="s">
        <v>388</v>
      </c>
      <c r="B65" s="76"/>
      <c r="C65" s="104" t="s">
        <v>268</v>
      </c>
      <c r="D65" s="73" t="s">
        <v>469</v>
      </c>
      <c r="E65" s="73"/>
      <c r="F65" s="353">
        <f>F66</f>
        <v>15.2</v>
      </c>
    </row>
    <row r="66" spans="1:6" ht="12.75">
      <c r="A66" s="367" t="s">
        <v>151</v>
      </c>
      <c r="B66" s="76"/>
      <c r="C66" s="104" t="s">
        <v>268</v>
      </c>
      <c r="D66" s="73" t="s">
        <v>469</v>
      </c>
      <c r="E66" s="73">
        <v>850</v>
      </c>
      <c r="F66" s="353">
        <v>15.2</v>
      </c>
    </row>
    <row r="67" spans="1:8" ht="25.5" hidden="1">
      <c r="A67" s="76" t="s">
        <v>62</v>
      </c>
      <c r="B67" s="76"/>
      <c r="C67" s="63" t="s">
        <v>268</v>
      </c>
      <c r="D67" s="73" t="s">
        <v>44</v>
      </c>
      <c r="E67" s="73"/>
      <c r="F67" s="353">
        <f>F68</f>
        <v>0</v>
      </c>
      <c r="H67" s="53"/>
    </row>
    <row r="68" spans="1:6" s="54" customFormat="1" ht="25.5" hidden="1">
      <c r="A68" s="69" t="s">
        <v>264</v>
      </c>
      <c r="B68" s="126"/>
      <c r="C68" s="63" t="s">
        <v>268</v>
      </c>
      <c r="D68" s="73" t="s">
        <v>44</v>
      </c>
      <c r="E68" s="73">
        <v>244</v>
      </c>
      <c r="F68" s="353"/>
    </row>
    <row r="69" spans="1:6" s="54" customFormat="1" ht="25.5" hidden="1">
      <c r="A69" s="69" t="s">
        <v>64</v>
      </c>
      <c r="B69" s="126"/>
      <c r="C69" s="63" t="s">
        <v>268</v>
      </c>
      <c r="D69" s="73" t="s">
        <v>63</v>
      </c>
      <c r="E69" s="73"/>
      <c r="F69" s="353">
        <f>F70</f>
        <v>0</v>
      </c>
    </row>
    <row r="70" spans="1:6" s="54" customFormat="1" ht="25.5" hidden="1">
      <c r="A70" s="69" t="s">
        <v>264</v>
      </c>
      <c r="B70" s="58"/>
      <c r="C70" s="63" t="s">
        <v>268</v>
      </c>
      <c r="D70" s="73" t="s">
        <v>63</v>
      </c>
      <c r="E70" s="73">
        <v>244</v>
      </c>
      <c r="F70" s="353"/>
    </row>
    <row r="71" spans="1:18" s="130" customFormat="1" ht="15">
      <c r="A71" s="126" t="s">
        <v>490</v>
      </c>
      <c r="B71" s="60"/>
      <c r="C71" s="129" t="s">
        <v>433</v>
      </c>
      <c r="D71" s="127"/>
      <c r="E71" s="127"/>
      <c r="F71" s="351">
        <f>F72</f>
        <v>499.757</v>
      </c>
      <c r="H71" s="256"/>
      <c r="P71" s="139"/>
      <c r="R71" s="373"/>
    </row>
    <row r="72" spans="1:8" s="139" customFormat="1" ht="15">
      <c r="A72" s="126" t="s">
        <v>434</v>
      </c>
      <c r="B72" s="83"/>
      <c r="C72" s="129" t="s">
        <v>435</v>
      </c>
      <c r="D72" s="127"/>
      <c r="E72" s="127"/>
      <c r="F72" s="351">
        <f>F73</f>
        <v>499.757</v>
      </c>
      <c r="H72" s="248"/>
    </row>
    <row r="73" spans="1:16" s="97" customFormat="1" ht="25.5">
      <c r="A73" s="58" t="s">
        <v>387</v>
      </c>
      <c r="B73" s="69"/>
      <c r="C73" s="103" t="s">
        <v>435</v>
      </c>
      <c r="D73" s="77" t="s">
        <v>226</v>
      </c>
      <c r="E73" s="77"/>
      <c r="F73" s="237">
        <f>F74</f>
        <v>499.757</v>
      </c>
      <c r="H73" s="254"/>
      <c r="P73" s="53"/>
    </row>
    <row r="74" spans="1:16" s="97" customFormat="1" ht="12.75">
      <c r="A74" s="60" t="s">
        <v>311</v>
      </c>
      <c r="B74" s="69"/>
      <c r="C74" s="103" t="s">
        <v>435</v>
      </c>
      <c r="D74" s="56" t="s">
        <v>307</v>
      </c>
      <c r="E74" s="56"/>
      <c r="F74" s="350">
        <f>F75</f>
        <v>499.757</v>
      </c>
      <c r="H74" s="254"/>
      <c r="P74" s="190"/>
    </row>
    <row r="75" spans="1:8" s="54" customFormat="1" ht="38.25">
      <c r="A75" s="83" t="s">
        <v>38</v>
      </c>
      <c r="B75" s="69"/>
      <c r="C75" s="74" t="s">
        <v>435</v>
      </c>
      <c r="D75" s="73" t="s">
        <v>491</v>
      </c>
      <c r="E75" s="73"/>
      <c r="F75" s="353">
        <f>F76+F77+F78</f>
        <v>499.757</v>
      </c>
      <c r="H75" s="247"/>
    </row>
    <row r="76" spans="1:8" s="102" customFormat="1" ht="25.5">
      <c r="A76" s="76" t="s">
        <v>148</v>
      </c>
      <c r="B76" s="126"/>
      <c r="C76" s="74" t="s">
        <v>435</v>
      </c>
      <c r="D76" s="73" t="s">
        <v>491</v>
      </c>
      <c r="E76" s="73">
        <v>120</v>
      </c>
      <c r="F76" s="353">
        <f>370.557+111.2</f>
        <v>481.757</v>
      </c>
      <c r="H76" s="255"/>
    </row>
    <row r="77" spans="1:16" s="61" customFormat="1" ht="25.5">
      <c r="A77" s="69" t="s">
        <v>392</v>
      </c>
      <c r="B77" s="126"/>
      <c r="C77" s="74" t="s">
        <v>435</v>
      </c>
      <c r="D77" s="73" t="s">
        <v>491</v>
      </c>
      <c r="E77" s="73">
        <v>122</v>
      </c>
      <c r="F77" s="353"/>
      <c r="H77" s="251"/>
      <c r="P77" s="100"/>
    </row>
    <row r="78" spans="1:8" s="64" customFormat="1" ht="25.5">
      <c r="A78" s="66" t="s">
        <v>147</v>
      </c>
      <c r="B78" s="58"/>
      <c r="C78" s="74" t="s">
        <v>435</v>
      </c>
      <c r="D78" s="73" t="s">
        <v>491</v>
      </c>
      <c r="E78" s="73">
        <v>240</v>
      </c>
      <c r="F78" s="353">
        <f>4.5+3+0.5+5+5</f>
        <v>18</v>
      </c>
      <c r="H78" s="249"/>
    </row>
    <row r="79" spans="1:16" s="130" customFormat="1" ht="28.5">
      <c r="A79" s="126" t="s">
        <v>321</v>
      </c>
      <c r="B79" s="60"/>
      <c r="C79" s="129" t="s">
        <v>320</v>
      </c>
      <c r="D79" s="127"/>
      <c r="E79" s="127"/>
      <c r="F79" s="351">
        <f>F80+F85+F90</f>
        <v>845.62</v>
      </c>
      <c r="H79" s="256"/>
      <c r="P79" s="139"/>
    </row>
    <row r="80" spans="1:8" s="139" customFormat="1" ht="42.75">
      <c r="A80" s="126" t="s">
        <v>322</v>
      </c>
      <c r="B80" s="66"/>
      <c r="C80" s="129" t="s">
        <v>301</v>
      </c>
      <c r="D80" s="127"/>
      <c r="E80" s="127"/>
      <c r="F80" s="351">
        <f>F81</f>
        <v>410.62</v>
      </c>
      <c r="H80" s="248"/>
    </row>
    <row r="81" spans="1:8" s="64" customFormat="1" ht="25.5">
      <c r="A81" s="58" t="s">
        <v>470</v>
      </c>
      <c r="B81" s="76"/>
      <c r="C81" s="103" t="s">
        <v>301</v>
      </c>
      <c r="D81" s="56" t="s">
        <v>228</v>
      </c>
      <c r="E81" s="56"/>
      <c r="F81" s="350">
        <f>F82</f>
        <v>410.62</v>
      </c>
      <c r="H81" s="249"/>
    </row>
    <row r="82" spans="1:16" s="61" customFormat="1" ht="51">
      <c r="A82" s="60" t="s">
        <v>471</v>
      </c>
      <c r="B82" s="134"/>
      <c r="C82" s="103" t="s">
        <v>301</v>
      </c>
      <c r="D82" s="56" t="s">
        <v>233</v>
      </c>
      <c r="E82" s="56"/>
      <c r="F82" s="350">
        <f>F83</f>
        <v>410.62</v>
      </c>
      <c r="H82" s="251"/>
      <c r="P82" s="100"/>
    </row>
    <row r="83" spans="1:8" s="64" customFormat="1" ht="89.25">
      <c r="A83" s="66" t="s">
        <v>473</v>
      </c>
      <c r="B83" s="58"/>
      <c r="C83" s="104" t="s">
        <v>301</v>
      </c>
      <c r="D83" s="1" t="s">
        <v>472</v>
      </c>
      <c r="E83" s="1"/>
      <c r="F83" s="238">
        <f>F84</f>
        <v>410.62</v>
      </c>
      <c r="H83" s="249"/>
    </row>
    <row r="84" spans="1:8" s="64" customFormat="1" ht="25.5">
      <c r="A84" s="66" t="s">
        <v>147</v>
      </c>
      <c r="B84" s="58"/>
      <c r="C84" s="104" t="s">
        <v>301</v>
      </c>
      <c r="D84" s="1" t="s">
        <v>472</v>
      </c>
      <c r="E84" s="73">
        <v>240</v>
      </c>
      <c r="F84" s="238">
        <f>50.62+40+20+300</f>
        <v>410.62</v>
      </c>
      <c r="H84" s="249"/>
    </row>
    <row r="85" spans="1:16" s="137" customFormat="1" ht="15">
      <c r="A85" s="134" t="s">
        <v>380</v>
      </c>
      <c r="B85" s="89"/>
      <c r="C85" s="133" t="s">
        <v>381</v>
      </c>
      <c r="D85" s="135"/>
      <c r="E85" s="136"/>
      <c r="F85" s="355">
        <f>F86</f>
        <v>435</v>
      </c>
      <c r="H85" s="257"/>
      <c r="P85" s="140"/>
    </row>
    <row r="86" spans="1:8" s="64" customFormat="1" ht="25.5">
      <c r="A86" s="58" t="s">
        <v>470</v>
      </c>
      <c r="B86" s="69"/>
      <c r="C86" s="103" t="s">
        <v>381</v>
      </c>
      <c r="D86" s="56" t="s">
        <v>228</v>
      </c>
      <c r="E86" s="56"/>
      <c r="F86" s="350">
        <f>F88</f>
        <v>435</v>
      </c>
      <c r="H86" s="249"/>
    </row>
    <row r="87" spans="1:8" s="64" customFormat="1" ht="51">
      <c r="A87" s="58" t="s">
        <v>25</v>
      </c>
      <c r="B87" s="132"/>
      <c r="C87" s="206" t="s">
        <v>381</v>
      </c>
      <c r="D87" s="207" t="s">
        <v>234</v>
      </c>
      <c r="E87" s="56"/>
      <c r="F87" s="350">
        <f>F88</f>
        <v>435</v>
      </c>
      <c r="H87" s="249"/>
    </row>
    <row r="88" spans="1:6" ht="51">
      <c r="A88" s="89" t="s">
        <v>474</v>
      </c>
      <c r="B88" s="58"/>
      <c r="C88" s="82" t="s">
        <v>381</v>
      </c>
      <c r="D88" s="80" t="s">
        <v>475</v>
      </c>
      <c r="E88" s="92"/>
      <c r="F88" s="239">
        <f>F89</f>
        <v>435</v>
      </c>
    </row>
    <row r="89" spans="1:6" ht="25.5">
      <c r="A89" s="66" t="s">
        <v>147</v>
      </c>
      <c r="B89" s="84"/>
      <c r="C89" s="82" t="s">
        <v>381</v>
      </c>
      <c r="D89" s="80" t="s">
        <v>475</v>
      </c>
      <c r="E89" s="73">
        <v>240</v>
      </c>
      <c r="F89" s="239">
        <f>183+84+86+82</f>
        <v>435</v>
      </c>
    </row>
    <row r="90" spans="1:16" s="130" customFormat="1" ht="27.75" hidden="1">
      <c r="A90" s="132" t="s">
        <v>378</v>
      </c>
      <c r="B90" s="89"/>
      <c r="C90" s="133" t="s">
        <v>379</v>
      </c>
      <c r="D90" s="127"/>
      <c r="E90" s="127"/>
      <c r="F90" s="351">
        <f>F91</f>
        <v>0</v>
      </c>
      <c r="H90" s="256"/>
      <c r="P90" s="139"/>
    </row>
    <row r="91" spans="1:8" s="64" customFormat="1" ht="25.5" hidden="1">
      <c r="A91" s="58" t="s">
        <v>470</v>
      </c>
      <c r="B91" s="69"/>
      <c r="C91" s="103" t="s">
        <v>379</v>
      </c>
      <c r="D91" s="56" t="s">
        <v>228</v>
      </c>
      <c r="E91" s="56"/>
      <c r="F91" s="350">
        <f>F92</f>
        <v>0</v>
      </c>
      <c r="H91" s="249"/>
    </row>
    <row r="92" spans="1:16" s="61" customFormat="1" ht="39" hidden="1">
      <c r="A92" s="84" t="s">
        <v>476</v>
      </c>
      <c r="B92" s="126"/>
      <c r="C92" s="85" t="s">
        <v>379</v>
      </c>
      <c r="D92" s="94" t="s">
        <v>232</v>
      </c>
      <c r="E92" s="93"/>
      <c r="F92" s="240">
        <f>F93</f>
        <v>0</v>
      </c>
      <c r="H92" s="251"/>
      <c r="P92" s="100"/>
    </row>
    <row r="93" spans="1:8" s="100" customFormat="1" ht="64.5" hidden="1">
      <c r="A93" s="89" t="s">
        <v>124</v>
      </c>
      <c r="B93" s="134"/>
      <c r="C93" s="82" t="s">
        <v>379</v>
      </c>
      <c r="D93" s="86" t="s">
        <v>477</v>
      </c>
      <c r="E93" s="93"/>
      <c r="F93" s="239">
        <f>F94</f>
        <v>0</v>
      </c>
      <c r="H93" s="258"/>
    </row>
    <row r="94" spans="1:8" s="100" customFormat="1" ht="25.5" hidden="1">
      <c r="A94" s="69" t="s">
        <v>264</v>
      </c>
      <c r="B94" s="84"/>
      <c r="C94" s="82" t="s">
        <v>379</v>
      </c>
      <c r="D94" s="86" t="s">
        <v>477</v>
      </c>
      <c r="E94" s="81">
        <v>244</v>
      </c>
      <c r="F94" s="239">
        <v>0</v>
      </c>
      <c r="H94" s="258"/>
    </row>
    <row r="95" spans="1:16" s="130" customFormat="1" ht="15">
      <c r="A95" s="126" t="s">
        <v>324</v>
      </c>
      <c r="B95" s="84"/>
      <c r="C95" s="129" t="s">
        <v>323</v>
      </c>
      <c r="D95" s="127"/>
      <c r="E95" s="127"/>
      <c r="F95" s="351">
        <f>F96+F111</f>
        <v>4426.55</v>
      </c>
      <c r="H95" s="256"/>
      <c r="P95" s="139"/>
    </row>
    <row r="96" spans="1:8" s="139" customFormat="1" ht="15">
      <c r="A96" s="134" t="s">
        <v>374</v>
      </c>
      <c r="B96" s="89"/>
      <c r="C96" s="133" t="s">
        <v>375</v>
      </c>
      <c r="D96" s="135"/>
      <c r="E96" s="201"/>
      <c r="F96" s="355">
        <f>F97+F109</f>
        <v>3581.55</v>
      </c>
      <c r="H96" s="248"/>
    </row>
    <row r="97" spans="1:19" ht="25.5">
      <c r="A97" s="84" t="s">
        <v>478</v>
      </c>
      <c r="B97" s="69"/>
      <c r="C97" s="85" t="s">
        <v>375</v>
      </c>
      <c r="D97" s="88" t="s">
        <v>480</v>
      </c>
      <c r="E97" s="91"/>
      <c r="F97" s="240">
        <f>F98+F103</f>
        <v>3131.55</v>
      </c>
      <c r="S97" s="366"/>
    </row>
    <row r="98" spans="1:16" s="97" customFormat="1" ht="51">
      <c r="A98" s="84" t="s">
        <v>479</v>
      </c>
      <c r="B98" s="69"/>
      <c r="C98" s="85" t="s">
        <v>375</v>
      </c>
      <c r="D98" s="88" t="s">
        <v>481</v>
      </c>
      <c r="E98" s="90"/>
      <c r="F98" s="240">
        <f>F99+F101</f>
        <v>2000</v>
      </c>
      <c r="H98" s="254"/>
      <c r="P98" s="53"/>
    </row>
    <row r="99" spans="1:6" ht="63.75">
      <c r="A99" s="89" t="s">
        <v>482</v>
      </c>
      <c r="B99" s="69"/>
      <c r="C99" s="82" t="s">
        <v>375</v>
      </c>
      <c r="D99" s="80" t="s">
        <v>483</v>
      </c>
      <c r="E99" s="91"/>
      <c r="F99" s="239">
        <f>F100</f>
        <v>2000</v>
      </c>
    </row>
    <row r="100" spans="1:16" s="61" customFormat="1" ht="25.5">
      <c r="A100" s="66" t="s">
        <v>147</v>
      </c>
      <c r="B100" s="84"/>
      <c r="C100" s="82" t="s">
        <v>375</v>
      </c>
      <c r="D100" s="80" t="s">
        <v>483</v>
      </c>
      <c r="E100" s="81">
        <v>240</v>
      </c>
      <c r="F100" s="239">
        <v>2000</v>
      </c>
      <c r="H100" s="251"/>
      <c r="P100" s="100"/>
    </row>
    <row r="101" spans="1:6" ht="25.5" hidden="1">
      <c r="A101" s="89" t="s">
        <v>82</v>
      </c>
      <c r="B101" s="84"/>
      <c r="C101" s="82" t="s">
        <v>375</v>
      </c>
      <c r="D101" s="80" t="s">
        <v>81</v>
      </c>
      <c r="E101" s="91"/>
      <c r="F101" s="239">
        <f>F102</f>
        <v>0</v>
      </c>
    </row>
    <row r="102" spans="1:16" s="61" customFormat="1" ht="25.5">
      <c r="A102" s="69" t="s">
        <v>264</v>
      </c>
      <c r="B102" s="89"/>
      <c r="C102" s="82" t="s">
        <v>375</v>
      </c>
      <c r="D102" s="80" t="s">
        <v>81</v>
      </c>
      <c r="E102" s="81">
        <v>244</v>
      </c>
      <c r="F102" s="239"/>
      <c r="H102" s="251"/>
      <c r="P102" s="100"/>
    </row>
    <row r="103" spans="1:6" ht="25.5">
      <c r="A103" s="84" t="s">
        <v>478</v>
      </c>
      <c r="B103" s="69"/>
      <c r="C103" s="85" t="s">
        <v>375</v>
      </c>
      <c r="D103" s="88" t="s">
        <v>480</v>
      </c>
      <c r="E103" s="91"/>
      <c r="F103" s="240">
        <f>F104</f>
        <v>1131.55</v>
      </c>
    </row>
    <row r="104" spans="1:16" s="101" customFormat="1" ht="63.75">
      <c r="A104" s="84" t="s">
        <v>484</v>
      </c>
      <c r="B104" s="89"/>
      <c r="C104" s="85" t="s">
        <v>375</v>
      </c>
      <c r="D104" s="88" t="s">
        <v>485</v>
      </c>
      <c r="E104" s="93"/>
      <c r="F104" s="240">
        <f>F105+F107</f>
        <v>1131.55</v>
      </c>
      <c r="H104" s="253"/>
      <c r="P104" s="64"/>
    </row>
    <row r="105" spans="1:6" ht="89.25">
      <c r="A105" s="89" t="s">
        <v>47</v>
      </c>
      <c r="B105" s="69"/>
      <c r="C105" s="82" t="s">
        <v>375</v>
      </c>
      <c r="D105" s="80" t="s">
        <v>485</v>
      </c>
      <c r="E105" s="91"/>
      <c r="F105" s="239">
        <f>F106</f>
        <v>581.55</v>
      </c>
    </row>
    <row r="106" spans="1:6" ht="25.5">
      <c r="A106" s="66" t="s">
        <v>147</v>
      </c>
      <c r="B106" s="126"/>
      <c r="C106" s="82" t="s">
        <v>375</v>
      </c>
      <c r="D106" s="80" t="s">
        <v>485</v>
      </c>
      <c r="E106" s="73">
        <v>240</v>
      </c>
      <c r="F106" s="239">
        <f>600+450+60+200+90-500-200-150+31.55</f>
        <v>581.55</v>
      </c>
    </row>
    <row r="107" spans="1:16" s="101" customFormat="1" ht="76.5">
      <c r="A107" s="89" t="s">
        <v>486</v>
      </c>
      <c r="B107" s="58"/>
      <c r="C107" s="82" t="s">
        <v>375</v>
      </c>
      <c r="D107" s="80" t="s">
        <v>487</v>
      </c>
      <c r="E107" s="91"/>
      <c r="F107" s="239">
        <f>F108</f>
        <v>550</v>
      </c>
      <c r="H107" s="253"/>
      <c r="P107" s="305"/>
    </row>
    <row r="108" spans="1:16" s="101" customFormat="1" ht="25.5">
      <c r="A108" s="66" t="s">
        <v>147</v>
      </c>
      <c r="B108" s="60"/>
      <c r="C108" s="82" t="s">
        <v>375</v>
      </c>
      <c r="D108" s="80" t="s">
        <v>487</v>
      </c>
      <c r="E108" s="73">
        <v>240</v>
      </c>
      <c r="F108" s="239">
        <f>500+300-200-50</f>
        <v>550</v>
      </c>
      <c r="H108" s="253"/>
      <c r="P108" s="64"/>
    </row>
    <row r="109" spans="1:16" s="101" customFormat="1" ht="38.25">
      <c r="A109" s="89" t="s">
        <v>134</v>
      </c>
      <c r="B109" s="66"/>
      <c r="C109" s="82" t="s">
        <v>375</v>
      </c>
      <c r="D109" s="80" t="s">
        <v>133</v>
      </c>
      <c r="E109" s="91"/>
      <c r="F109" s="239">
        <f>F110</f>
        <v>450</v>
      </c>
      <c r="H109" s="253"/>
      <c r="P109" s="305"/>
    </row>
    <row r="110" spans="1:16" s="101" customFormat="1" ht="25.5">
      <c r="A110" s="66" t="s">
        <v>147</v>
      </c>
      <c r="B110" s="69"/>
      <c r="C110" s="82" t="s">
        <v>375</v>
      </c>
      <c r="D110" s="80" t="s">
        <v>133</v>
      </c>
      <c r="E110" s="73">
        <v>240</v>
      </c>
      <c r="F110" s="239">
        <f>700-200-50</f>
        <v>450</v>
      </c>
      <c r="H110" s="253"/>
      <c r="P110" s="64"/>
    </row>
    <row r="111" spans="1:16" s="130" customFormat="1" ht="28.5">
      <c r="A111" s="126" t="s">
        <v>259</v>
      </c>
      <c r="B111" s="215"/>
      <c r="C111" s="129" t="s">
        <v>258</v>
      </c>
      <c r="D111" s="127"/>
      <c r="E111" s="127"/>
      <c r="F111" s="351">
        <f>F112+F116</f>
        <v>845</v>
      </c>
      <c r="H111" s="256"/>
      <c r="P111" s="139"/>
    </row>
    <row r="112" spans="1:8" s="64" customFormat="1" ht="25.5">
      <c r="A112" s="58" t="s">
        <v>387</v>
      </c>
      <c r="B112" s="215"/>
      <c r="C112" s="103" t="s">
        <v>258</v>
      </c>
      <c r="D112" s="77" t="s">
        <v>226</v>
      </c>
      <c r="E112" s="77"/>
      <c r="F112" s="237">
        <f>F113</f>
        <v>795</v>
      </c>
      <c r="H112" s="249"/>
    </row>
    <row r="113" spans="1:16" s="61" customFormat="1" ht="12.75">
      <c r="A113" s="60" t="s">
        <v>311</v>
      </c>
      <c r="B113" s="58"/>
      <c r="C113" s="55" t="s">
        <v>258</v>
      </c>
      <c r="D113" s="99" t="s">
        <v>307</v>
      </c>
      <c r="E113" s="99"/>
      <c r="F113" s="350">
        <f>F114</f>
        <v>795</v>
      </c>
      <c r="H113" s="251"/>
      <c r="P113" s="100"/>
    </row>
    <row r="114" spans="1:8" s="64" customFormat="1" ht="12.75">
      <c r="A114" s="66" t="s">
        <v>488</v>
      </c>
      <c r="B114" s="60"/>
      <c r="C114" s="104" t="s">
        <v>258</v>
      </c>
      <c r="D114" s="1" t="s">
        <v>489</v>
      </c>
      <c r="E114" s="1"/>
      <c r="F114" s="238">
        <f>F115</f>
        <v>795</v>
      </c>
      <c r="H114" s="249"/>
    </row>
    <row r="115" spans="1:8" s="64" customFormat="1" ht="25.5">
      <c r="A115" s="66" t="s">
        <v>147</v>
      </c>
      <c r="B115" s="125"/>
      <c r="C115" s="104" t="s">
        <v>258</v>
      </c>
      <c r="D115" s="1" t="s">
        <v>489</v>
      </c>
      <c r="E115" s="73">
        <v>240</v>
      </c>
      <c r="F115" s="238">
        <f>600+195</f>
        <v>795</v>
      </c>
      <c r="H115" s="249"/>
    </row>
    <row r="116" spans="1:16" s="61" customFormat="1" ht="38.25">
      <c r="A116" s="60" t="s">
        <v>183</v>
      </c>
      <c r="B116" s="37"/>
      <c r="C116" s="55" t="s">
        <v>258</v>
      </c>
      <c r="D116" s="99" t="s">
        <v>182</v>
      </c>
      <c r="E116" s="99"/>
      <c r="F116" s="350">
        <f>F117</f>
        <v>50</v>
      </c>
      <c r="H116" s="251"/>
      <c r="P116" s="100"/>
    </row>
    <row r="117" spans="1:8" s="64" customFormat="1" ht="12.75">
      <c r="A117" s="66" t="s">
        <v>185</v>
      </c>
      <c r="B117" s="37"/>
      <c r="C117" s="104" t="s">
        <v>258</v>
      </c>
      <c r="D117" s="1" t="s">
        <v>184</v>
      </c>
      <c r="E117" s="1"/>
      <c r="F117" s="238">
        <f>F118</f>
        <v>50</v>
      </c>
      <c r="H117" s="249"/>
    </row>
    <row r="118" spans="1:8" s="64" customFormat="1" ht="25.5">
      <c r="A118" s="66" t="s">
        <v>147</v>
      </c>
      <c r="B118" s="69"/>
      <c r="C118" s="104" t="s">
        <v>258</v>
      </c>
      <c r="D118" s="1" t="s">
        <v>184</v>
      </c>
      <c r="E118" s="73">
        <v>240</v>
      </c>
      <c r="F118" s="238">
        <v>50</v>
      </c>
      <c r="H118" s="249"/>
    </row>
    <row r="119" spans="1:16" s="130" customFormat="1" ht="15">
      <c r="A119" s="215" t="s">
        <v>385</v>
      </c>
      <c r="B119" s="69"/>
      <c r="C119" s="129" t="s">
        <v>314</v>
      </c>
      <c r="D119" s="127"/>
      <c r="E119" s="127"/>
      <c r="F119" s="351">
        <f>F120+F149+F178</f>
        <v>30419.32729</v>
      </c>
      <c r="H119" s="256"/>
      <c r="P119" s="139"/>
    </row>
    <row r="120" spans="1:8" s="139" customFormat="1" ht="15">
      <c r="A120" s="215" t="s">
        <v>251</v>
      </c>
      <c r="B120" s="69"/>
      <c r="C120" s="129" t="s">
        <v>250</v>
      </c>
      <c r="D120" s="127"/>
      <c r="E120" s="127"/>
      <c r="F120" s="351">
        <f>F121+F129+F133</f>
        <v>6560.56729</v>
      </c>
      <c r="H120" s="248"/>
    </row>
    <row r="121" spans="1:18" s="64" customFormat="1" ht="25.5">
      <c r="A121" s="58" t="s">
        <v>387</v>
      </c>
      <c r="B121" s="58"/>
      <c r="C121" s="103" t="s">
        <v>250</v>
      </c>
      <c r="D121" s="77" t="s">
        <v>226</v>
      </c>
      <c r="E121" s="77"/>
      <c r="F121" s="237">
        <f>F122</f>
        <v>2068.9982</v>
      </c>
      <c r="H121" s="249"/>
      <c r="R121" s="380"/>
    </row>
    <row r="122" spans="1:8" s="54" customFormat="1" ht="12.75">
      <c r="A122" s="60" t="s">
        <v>311</v>
      </c>
      <c r="B122" s="146"/>
      <c r="C122" s="103" t="s">
        <v>250</v>
      </c>
      <c r="D122" s="56" t="s">
        <v>307</v>
      </c>
      <c r="E122" s="56"/>
      <c r="F122" s="350">
        <f>F123+F125+F127</f>
        <v>2068.9982</v>
      </c>
      <c r="H122" s="247"/>
    </row>
    <row r="123" spans="1:6" ht="38.25">
      <c r="A123" s="125" t="s">
        <v>128</v>
      </c>
      <c r="B123" s="65"/>
      <c r="C123" s="104" t="s">
        <v>250</v>
      </c>
      <c r="D123" s="80" t="s">
        <v>499</v>
      </c>
      <c r="E123" s="91"/>
      <c r="F123" s="239">
        <f>F124</f>
        <v>768.9982</v>
      </c>
    </row>
    <row r="124" spans="1:6" ht="25.5">
      <c r="A124" s="66" t="s">
        <v>147</v>
      </c>
      <c r="B124" s="37"/>
      <c r="C124" s="104" t="s">
        <v>250</v>
      </c>
      <c r="D124" s="80" t="s">
        <v>499</v>
      </c>
      <c r="E124" s="73">
        <v>240</v>
      </c>
      <c r="F124" s="239">
        <f>(900+350)/2+144-0.0018</f>
        <v>768.9982</v>
      </c>
    </row>
    <row r="125" spans="1:6" ht="38.25">
      <c r="A125" s="37" t="s">
        <v>132</v>
      </c>
      <c r="B125" s="55"/>
      <c r="C125" s="104" t="s">
        <v>250</v>
      </c>
      <c r="D125" s="80" t="s">
        <v>505</v>
      </c>
      <c r="E125" s="202"/>
      <c r="F125" s="239">
        <f>F126</f>
        <v>1300</v>
      </c>
    </row>
    <row r="126" spans="1:8" s="64" customFormat="1" ht="25.5">
      <c r="A126" s="66" t="s">
        <v>147</v>
      </c>
      <c r="B126" s="63"/>
      <c r="C126" s="104" t="s">
        <v>250</v>
      </c>
      <c r="D126" s="80" t="s">
        <v>505</v>
      </c>
      <c r="E126" s="73">
        <v>240</v>
      </c>
      <c r="F126" s="238">
        <f>5100/2-550-500-200</f>
        <v>1300</v>
      </c>
      <c r="H126" s="249"/>
    </row>
    <row r="127" spans="1:6" ht="39" hidden="1">
      <c r="A127" s="37" t="s">
        <v>46</v>
      </c>
      <c r="B127" s="63"/>
      <c r="C127" s="104" t="s">
        <v>250</v>
      </c>
      <c r="D127" s="80" t="s">
        <v>44</v>
      </c>
      <c r="E127" s="202"/>
      <c r="F127" s="239">
        <f>F128</f>
        <v>0</v>
      </c>
    </row>
    <row r="128" spans="1:8" s="64" customFormat="1" ht="25.5" hidden="1">
      <c r="A128" s="37" t="s">
        <v>253</v>
      </c>
      <c r="B128" s="63"/>
      <c r="C128" s="104" t="s">
        <v>250</v>
      </c>
      <c r="D128" s="80" t="s">
        <v>44</v>
      </c>
      <c r="E128" s="1" t="s">
        <v>252</v>
      </c>
      <c r="F128" s="238"/>
      <c r="H128" s="249"/>
    </row>
    <row r="129" spans="1:16" s="97" customFormat="1" ht="51">
      <c r="A129" s="58" t="s">
        <v>500</v>
      </c>
      <c r="B129" s="84"/>
      <c r="C129" s="55" t="s">
        <v>250</v>
      </c>
      <c r="D129" s="56" t="s">
        <v>296</v>
      </c>
      <c r="E129" s="56"/>
      <c r="F129" s="350">
        <f>F130</f>
        <v>1100</v>
      </c>
      <c r="H129" s="254"/>
      <c r="P129" s="53"/>
    </row>
    <row r="130" spans="1:16" s="106" customFormat="1" ht="63.75">
      <c r="A130" s="146" t="s">
        <v>501</v>
      </c>
      <c r="B130" s="84"/>
      <c r="C130" s="55" t="s">
        <v>250</v>
      </c>
      <c r="D130" s="56" t="s">
        <v>502</v>
      </c>
      <c r="E130" s="56"/>
      <c r="F130" s="350">
        <f>F131</f>
        <v>1100</v>
      </c>
      <c r="H130" s="259"/>
      <c r="P130" s="54"/>
    </row>
    <row r="131" spans="1:16" s="106" customFormat="1" ht="76.5">
      <c r="A131" s="65" t="s">
        <v>45</v>
      </c>
      <c r="B131" s="89"/>
      <c r="C131" s="104" t="s">
        <v>250</v>
      </c>
      <c r="D131" s="203" t="s">
        <v>503</v>
      </c>
      <c r="E131" s="1"/>
      <c r="F131" s="238">
        <f>F132</f>
        <v>1100</v>
      </c>
      <c r="H131" s="259"/>
      <c r="P131" s="54"/>
    </row>
    <row r="132" spans="1:16" s="105" customFormat="1" ht="25.5">
      <c r="A132" s="66" t="s">
        <v>147</v>
      </c>
      <c r="B132" s="37"/>
      <c r="C132" s="104" t="s">
        <v>250</v>
      </c>
      <c r="D132" s="203" t="s">
        <v>503</v>
      </c>
      <c r="E132" s="81">
        <v>240</v>
      </c>
      <c r="F132" s="239">
        <v>1100</v>
      </c>
      <c r="H132" s="260"/>
      <c r="P132" s="345"/>
    </row>
    <row r="133" spans="1:16" s="101" customFormat="1" ht="51">
      <c r="A133" s="84" t="s">
        <v>493</v>
      </c>
      <c r="B133" s="89"/>
      <c r="C133" s="103" t="s">
        <v>250</v>
      </c>
      <c r="D133" s="85" t="s">
        <v>227</v>
      </c>
      <c r="E133" s="87"/>
      <c r="F133" s="240">
        <f>F134+F144</f>
        <v>3391.56909</v>
      </c>
      <c r="H133" s="253"/>
      <c r="P133" s="64"/>
    </row>
    <row r="134" spans="1:16" s="97" customFormat="1" ht="102">
      <c r="A134" s="84" t="s">
        <v>495</v>
      </c>
      <c r="B134" s="89"/>
      <c r="C134" s="103" t="s">
        <v>250</v>
      </c>
      <c r="D134" s="88" t="s">
        <v>494</v>
      </c>
      <c r="E134" s="90"/>
      <c r="F134" s="240">
        <f>F135+F137+F142</f>
        <v>3391.56909</v>
      </c>
      <c r="H134" s="254"/>
      <c r="P134" s="53"/>
    </row>
    <row r="135" spans="1:16" s="97" customFormat="1" ht="127.5">
      <c r="A135" s="89" t="s">
        <v>497</v>
      </c>
      <c r="B135" s="37"/>
      <c r="C135" s="104" t="s">
        <v>250</v>
      </c>
      <c r="D135" s="80" t="s">
        <v>51</v>
      </c>
      <c r="E135" s="90"/>
      <c r="F135" s="240">
        <f>F136</f>
        <v>1050.57729</v>
      </c>
      <c r="H135" s="254"/>
      <c r="P135" s="53"/>
    </row>
    <row r="136" spans="1:9" ht="25.5">
      <c r="A136" s="37" t="s">
        <v>76</v>
      </c>
      <c r="B136" s="37"/>
      <c r="C136" s="104" t="s">
        <v>250</v>
      </c>
      <c r="D136" s="80" t="s">
        <v>51</v>
      </c>
      <c r="E136" s="81">
        <v>414</v>
      </c>
      <c r="F136" s="239">
        <v>1050.57729</v>
      </c>
      <c r="I136" s="244"/>
    </row>
    <row r="137" spans="1:6" ht="117" hidden="1">
      <c r="A137" s="222" t="s">
        <v>54</v>
      </c>
      <c r="B137" s="37"/>
      <c r="C137" s="223" t="s">
        <v>250</v>
      </c>
      <c r="D137" s="224" t="s">
        <v>496</v>
      </c>
      <c r="E137" s="225"/>
      <c r="F137" s="356">
        <f>F138+F140</f>
        <v>0</v>
      </c>
    </row>
    <row r="138" spans="1:6" ht="117" hidden="1">
      <c r="A138" s="89" t="s">
        <v>52</v>
      </c>
      <c r="B138" s="89"/>
      <c r="C138" s="104" t="s">
        <v>250</v>
      </c>
      <c r="D138" s="80" t="s">
        <v>496</v>
      </c>
      <c r="E138" s="91"/>
      <c r="F138" s="239">
        <f>F139</f>
        <v>0</v>
      </c>
    </row>
    <row r="139" spans="1:9" ht="25.5" hidden="1">
      <c r="A139" s="37" t="s">
        <v>76</v>
      </c>
      <c r="B139" s="37"/>
      <c r="C139" s="104" t="s">
        <v>250</v>
      </c>
      <c r="D139" s="80" t="s">
        <v>496</v>
      </c>
      <c r="E139" s="81">
        <v>414</v>
      </c>
      <c r="F139" s="239"/>
      <c r="I139" s="244"/>
    </row>
    <row r="140" spans="1:10" ht="117" hidden="1">
      <c r="A140" s="89" t="s">
        <v>53</v>
      </c>
      <c r="B140" s="37"/>
      <c r="C140" s="104" t="s">
        <v>250</v>
      </c>
      <c r="D140" s="80" t="s">
        <v>496</v>
      </c>
      <c r="E140" s="91"/>
      <c r="F140" s="239">
        <f>F141</f>
        <v>0</v>
      </c>
      <c r="J140" s="264">
        <f>8162.65-947.175+41664.99</f>
        <v>48880.465</v>
      </c>
    </row>
    <row r="141" spans="1:9" ht="25.5" hidden="1">
      <c r="A141" s="37" t="s">
        <v>76</v>
      </c>
      <c r="B141" s="37"/>
      <c r="C141" s="104" t="s">
        <v>250</v>
      </c>
      <c r="D141" s="80" t="s">
        <v>496</v>
      </c>
      <c r="E141" s="81">
        <v>414</v>
      </c>
      <c r="F141" s="239"/>
      <c r="I141" s="244"/>
    </row>
    <row r="142" spans="1:16" s="101" customFormat="1" ht="127.5">
      <c r="A142" s="89" t="s">
        <v>498</v>
      </c>
      <c r="B142" s="37"/>
      <c r="C142" s="104" t="s">
        <v>250</v>
      </c>
      <c r="D142" s="80" t="s">
        <v>23</v>
      </c>
      <c r="E142" s="91"/>
      <c r="F142" s="239">
        <f>F143</f>
        <v>2340.9918</v>
      </c>
      <c r="H142" s="253"/>
      <c r="P142" s="64"/>
    </row>
    <row r="143" spans="1:16" s="97" customFormat="1" ht="14.25">
      <c r="A143" s="37" t="s">
        <v>152</v>
      </c>
      <c r="B143" s="215"/>
      <c r="C143" s="104" t="s">
        <v>250</v>
      </c>
      <c r="D143" s="80" t="s">
        <v>23</v>
      </c>
      <c r="E143" s="81">
        <v>410</v>
      </c>
      <c r="F143" s="239">
        <v>2340.9918</v>
      </c>
      <c r="H143" s="254"/>
      <c r="I143" s="254"/>
      <c r="P143" s="53"/>
    </row>
    <row r="144" spans="1:16" s="97" customFormat="1" ht="64.5" hidden="1">
      <c r="A144" s="84" t="s">
        <v>78</v>
      </c>
      <c r="B144" s="58"/>
      <c r="C144" s="103" t="s">
        <v>250</v>
      </c>
      <c r="D144" s="88" t="s">
        <v>79</v>
      </c>
      <c r="E144" s="90"/>
      <c r="F144" s="240">
        <f>F145+F147</f>
        <v>0</v>
      </c>
      <c r="P144" s="53"/>
    </row>
    <row r="145" spans="1:16" s="97" customFormat="1" ht="90.75" hidden="1">
      <c r="A145" s="89" t="s">
        <v>86</v>
      </c>
      <c r="B145" s="60"/>
      <c r="C145" s="104" t="s">
        <v>250</v>
      </c>
      <c r="D145" s="80" t="s">
        <v>80</v>
      </c>
      <c r="E145" s="90"/>
      <c r="F145" s="240">
        <f>F146</f>
        <v>0</v>
      </c>
      <c r="P145" s="53"/>
    </row>
    <row r="146" spans="1:8" ht="25.5" hidden="1">
      <c r="A146" s="37" t="s">
        <v>253</v>
      </c>
      <c r="B146" s="37"/>
      <c r="C146" s="104" t="s">
        <v>250</v>
      </c>
      <c r="D146" s="80" t="s">
        <v>80</v>
      </c>
      <c r="E146" s="81">
        <v>414</v>
      </c>
      <c r="F146" s="239">
        <v>0</v>
      </c>
      <c r="H146" s="53"/>
    </row>
    <row r="147" spans="1:16" s="97" customFormat="1" ht="39" hidden="1">
      <c r="A147" s="89" t="s">
        <v>104</v>
      </c>
      <c r="B147" s="66"/>
      <c r="C147" s="104" t="s">
        <v>250</v>
      </c>
      <c r="D147" s="80" t="s">
        <v>103</v>
      </c>
      <c r="E147" s="90"/>
      <c r="F147" s="240">
        <f>F148</f>
        <v>0</v>
      </c>
      <c r="P147" s="53"/>
    </row>
    <row r="148" spans="1:8" ht="25.5" hidden="1">
      <c r="A148" s="37" t="s">
        <v>253</v>
      </c>
      <c r="B148" s="58"/>
      <c r="C148" s="104" t="s">
        <v>250</v>
      </c>
      <c r="D148" s="80" t="s">
        <v>103</v>
      </c>
      <c r="E148" s="81">
        <v>414</v>
      </c>
      <c r="F148" s="239">
        <v>0</v>
      </c>
      <c r="H148" s="53"/>
    </row>
    <row r="149" spans="1:9" s="140" customFormat="1" ht="15">
      <c r="A149" s="215" t="s">
        <v>299</v>
      </c>
      <c r="B149" s="60"/>
      <c r="C149" s="129" t="s">
        <v>298</v>
      </c>
      <c r="D149" s="127"/>
      <c r="E149" s="127"/>
      <c r="F149" s="351">
        <f>F150+F160</f>
        <v>7623.59</v>
      </c>
      <c r="H149" s="261"/>
      <c r="I149" s="263"/>
    </row>
    <row r="150" spans="1:6" ht="25.5">
      <c r="A150" s="58" t="s">
        <v>387</v>
      </c>
      <c r="B150" s="62"/>
      <c r="C150" s="103" t="s">
        <v>298</v>
      </c>
      <c r="D150" s="77" t="s">
        <v>226</v>
      </c>
      <c r="E150" s="77"/>
      <c r="F150" s="237">
        <f>F151</f>
        <v>1818.59</v>
      </c>
    </row>
    <row r="151" spans="1:6" ht="12.75">
      <c r="A151" s="60" t="s">
        <v>311</v>
      </c>
      <c r="B151" s="69"/>
      <c r="C151" s="103" t="s">
        <v>298</v>
      </c>
      <c r="D151" s="56" t="s">
        <v>307</v>
      </c>
      <c r="E151" s="56"/>
      <c r="F151" s="350">
        <f>F154+F156+F158+F152</f>
        <v>1818.59</v>
      </c>
    </row>
    <row r="152" spans="1:6" ht="38.25">
      <c r="A152" s="125" t="s">
        <v>128</v>
      </c>
      <c r="B152" s="60"/>
      <c r="C152" s="104" t="s">
        <v>298</v>
      </c>
      <c r="D152" s="80" t="s">
        <v>499</v>
      </c>
      <c r="E152" s="91"/>
      <c r="F152" s="239">
        <f>F153</f>
        <v>794.9964</v>
      </c>
    </row>
    <row r="153" spans="1:6" ht="25.5">
      <c r="A153" s="66" t="s">
        <v>147</v>
      </c>
      <c r="B153" s="65"/>
      <c r="C153" s="104" t="s">
        <v>298</v>
      </c>
      <c r="D153" s="80" t="s">
        <v>499</v>
      </c>
      <c r="E153" s="73">
        <v>240</v>
      </c>
      <c r="F153" s="239">
        <f>300+495-0.0036</f>
        <v>794.9964</v>
      </c>
    </row>
    <row r="154" spans="1:9" ht="25.5">
      <c r="A154" s="37" t="s">
        <v>506</v>
      </c>
      <c r="B154" s="63"/>
      <c r="C154" s="104" t="s">
        <v>298</v>
      </c>
      <c r="D154" s="80" t="s">
        <v>445</v>
      </c>
      <c r="E154" s="81"/>
      <c r="F154" s="239">
        <f>F155</f>
        <v>730</v>
      </c>
      <c r="I154" s="190"/>
    </row>
    <row r="155" spans="1:6" ht="38.25">
      <c r="A155" s="66" t="s">
        <v>260</v>
      </c>
      <c r="B155" s="69"/>
      <c r="C155" s="104" t="s">
        <v>298</v>
      </c>
      <c r="D155" s="80" t="s">
        <v>445</v>
      </c>
      <c r="E155" s="81">
        <v>810</v>
      </c>
      <c r="F155" s="239">
        <f>500+230</f>
        <v>730</v>
      </c>
    </row>
    <row r="156" spans="1:18" s="105" customFormat="1" ht="25.5">
      <c r="A156" s="307" t="s">
        <v>110</v>
      </c>
      <c r="B156" s="69"/>
      <c r="C156" s="63" t="s">
        <v>298</v>
      </c>
      <c r="D156" s="1" t="s">
        <v>109</v>
      </c>
      <c r="E156" s="202"/>
      <c r="F156" s="239">
        <f>F157</f>
        <v>293.5936</v>
      </c>
      <c r="P156" s="345"/>
      <c r="R156" s="381"/>
    </row>
    <row r="157" spans="1:16" s="105" customFormat="1" ht="25.5">
      <c r="A157" s="66" t="s">
        <v>147</v>
      </c>
      <c r="B157" s="69"/>
      <c r="C157" s="63" t="s">
        <v>298</v>
      </c>
      <c r="D157" s="1" t="s">
        <v>109</v>
      </c>
      <c r="E157" s="73">
        <v>240</v>
      </c>
      <c r="F157" s="239">
        <v>293.5936</v>
      </c>
      <c r="P157" s="345"/>
    </row>
    <row r="158" spans="1:16" s="105" customFormat="1" ht="25.5" hidden="1">
      <c r="A158" s="307" t="s">
        <v>107</v>
      </c>
      <c r="B158" s="215"/>
      <c r="C158" s="63" t="s">
        <v>298</v>
      </c>
      <c r="D158" s="1" t="s">
        <v>108</v>
      </c>
      <c r="E158" s="202"/>
      <c r="F158" s="239">
        <f>F159</f>
        <v>0</v>
      </c>
      <c r="P158" s="345"/>
    </row>
    <row r="159" spans="1:16" s="105" customFormat="1" ht="25.5" hidden="1">
      <c r="A159" s="69" t="s">
        <v>264</v>
      </c>
      <c r="B159" s="58"/>
      <c r="C159" s="63" t="s">
        <v>298</v>
      </c>
      <c r="D159" s="1" t="s">
        <v>108</v>
      </c>
      <c r="E159" s="202">
        <v>244</v>
      </c>
      <c r="F159" s="239"/>
      <c r="P159" s="345"/>
    </row>
    <row r="160" spans="1:16" s="97" customFormat="1" ht="51">
      <c r="A160" s="58" t="s">
        <v>500</v>
      </c>
      <c r="B160" s="60"/>
      <c r="C160" s="55" t="s">
        <v>298</v>
      </c>
      <c r="D160" s="56" t="s">
        <v>296</v>
      </c>
      <c r="E160" s="56"/>
      <c r="F160" s="350">
        <f>F161+F164+F174</f>
        <v>5805</v>
      </c>
      <c r="H160" s="254"/>
      <c r="P160" s="53"/>
    </row>
    <row r="161" spans="1:16" s="97" customFormat="1" ht="76.5">
      <c r="A161" s="60" t="s">
        <v>507</v>
      </c>
      <c r="B161" s="83"/>
      <c r="C161" s="55" t="s">
        <v>298</v>
      </c>
      <c r="D161" s="56" t="s">
        <v>300</v>
      </c>
      <c r="E161" s="56"/>
      <c r="F161" s="350">
        <f>F162</f>
        <v>1675</v>
      </c>
      <c r="H161" s="254"/>
      <c r="P161" s="53"/>
    </row>
    <row r="162" spans="1:6" ht="102">
      <c r="A162" s="62" t="s">
        <v>508</v>
      </c>
      <c r="B162" s="69"/>
      <c r="C162" s="63" t="s">
        <v>298</v>
      </c>
      <c r="D162" s="1" t="s">
        <v>509</v>
      </c>
      <c r="E162" s="1"/>
      <c r="F162" s="238">
        <f>F163</f>
        <v>1675</v>
      </c>
    </row>
    <row r="163" spans="1:8" s="54" customFormat="1" ht="25.5">
      <c r="A163" s="66" t="s">
        <v>147</v>
      </c>
      <c r="B163" s="69"/>
      <c r="C163" s="63" t="s">
        <v>298</v>
      </c>
      <c r="D163" s="1" t="s">
        <v>509</v>
      </c>
      <c r="E163" s="73">
        <v>240</v>
      </c>
      <c r="F163" s="238">
        <f>3350/2</f>
        <v>1675</v>
      </c>
      <c r="H163" s="247"/>
    </row>
    <row r="164" spans="1:16" s="106" customFormat="1" ht="89.25">
      <c r="A164" s="60" t="s">
        <v>0</v>
      </c>
      <c r="B164" s="69"/>
      <c r="C164" s="55" t="s">
        <v>298</v>
      </c>
      <c r="D164" s="56" t="s">
        <v>1</v>
      </c>
      <c r="E164" s="56"/>
      <c r="F164" s="350">
        <f>F165+F170+F168+F172</f>
        <v>2630</v>
      </c>
      <c r="H164" s="259"/>
      <c r="P164" s="54"/>
    </row>
    <row r="165" spans="1:16" s="106" customFormat="1" ht="102">
      <c r="A165" s="65" t="s">
        <v>123</v>
      </c>
      <c r="B165" s="69"/>
      <c r="C165" s="63" t="s">
        <v>298</v>
      </c>
      <c r="D165" s="1" t="s">
        <v>2</v>
      </c>
      <c r="E165" s="1"/>
      <c r="F165" s="238">
        <f>F166+F167</f>
        <v>1690</v>
      </c>
      <c r="H165" s="259"/>
      <c r="P165" s="54"/>
    </row>
    <row r="166" spans="1:16" s="105" customFormat="1" ht="25.5" hidden="1">
      <c r="A166" s="66" t="s">
        <v>260</v>
      </c>
      <c r="B166" s="83"/>
      <c r="C166" s="63" t="s">
        <v>298</v>
      </c>
      <c r="D166" s="1" t="s">
        <v>2</v>
      </c>
      <c r="E166" s="81">
        <v>810</v>
      </c>
      <c r="F166" s="239"/>
      <c r="P166" s="345"/>
    </row>
    <row r="167" spans="1:6" ht="25.5">
      <c r="A167" s="66" t="s">
        <v>147</v>
      </c>
      <c r="B167" s="69"/>
      <c r="C167" s="63" t="s">
        <v>298</v>
      </c>
      <c r="D167" s="1" t="s">
        <v>2</v>
      </c>
      <c r="E167" s="73">
        <v>240</v>
      </c>
      <c r="F167" s="238">
        <f>1690</f>
        <v>1690</v>
      </c>
    </row>
    <row r="168" spans="1:6" ht="102">
      <c r="A168" s="66" t="s">
        <v>163</v>
      </c>
      <c r="B168" s="37"/>
      <c r="C168" s="63" t="s">
        <v>298</v>
      </c>
      <c r="D168" s="1" t="s">
        <v>162</v>
      </c>
      <c r="E168" s="73"/>
      <c r="F168" s="238">
        <f>F169</f>
        <v>470</v>
      </c>
    </row>
    <row r="169" spans="1:6" ht="25.5">
      <c r="A169" s="66" t="s">
        <v>147</v>
      </c>
      <c r="B169" s="69"/>
      <c r="C169" s="63" t="s">
        <v>298</v>
      </c>
      <c r="D169" s="1" t="s">
        <v>162</v>
      </c>
      <c r="E169" s="73">
        <v>240</v>
      </c>
      <c r="F169" s="238">
        <v>470</v>
      </c>
    </row>
    <row r="170" spans="1:16" s="106" customFormat="1" ht="90.75" hidden="1">
      <c r="A170" s="65" t="s">
        <v>122</v>
      </c>
      <c r="B170" s="37"/>
      <c r="C170" s="63" t="s">
        <v>298</v>
      </c>
      <c r="D170" s="1" t="s">
        <v>84</v>
      </c>
      <c r="E170" s="1"/>
      <c r="F170" s="238">
        <f>F171</f>
        <v>0</v>
      </c>
      <c r="P170" s="54"/>
    </row>
    <row r="171" spans="1:16" s="105" customFormat="1" ht="25.5" hidden="1">
      <c r="A171" s="66" t="s">
        <v>260</v>
      </c>
      <c r="B171" s="69"/>
      <c r="C171" s="63" t="s">
        <v>298</v>
      </c>
      <c r="D171" s="1" t="s">
        <v>84</v>
      </c>
      <c r="E171" s="81">
        <v>810</v>
      </c>
      <c r="F171" s="239"/>
      <c r="P171" s="345"/>
    </row>
    <row r="172" spans="1:6" ht="102">
      <c r="A172" s="66" t="s">
        <v>187</v>
      </c>
      <c r="B172" s="69"/>
      <c r="C172" s="63" t="s">
        <v>298</v>
      </c>
      <c r="D172" s="1" t="s">
        <v>186</v>
      </c>
      <c r="E172" s="73"/>
      <c r="F172" s="238">
        <f>F173</f>
        <v>470</v>
      </c>
    </row>
    <row r="173" spans="1:6" ht="25.5">
      <c r="A173" s="66" t="s">
        <v>147</v>
      </c>
      <c r="B173" s="69"/>
      <c r="C173" s="63" t="s">
        <v>298</v>
      </c>
      <c r="D173" s="1" t="s">
        <v>186</v>
      </c>
      <c r="E173" s="73">
        <v>240</v>
      </c>
      <c r="F173" s="238">
        <v>470</v>
      </c>
    </row>
    <row r="174" spans="1:16" s="106" customFormat="1" ht="76.5">
      <c r="A174" s="146" t="s">
        <v>35</v>
      </c>
      <c r="B174" s="84"/>
      <c r="C174" s="55" t="s">
        <v>298</v>
      </c>
      <c r="D174" s="56" t="s">
        <v>33</v>
      </c>
      <c r="E174" s="56"/>
      <c r="F174" s="350">
        <f>F175</f>
        <v>1500</v>
      </c>
      <c r="H174" s="259"/>
      <c r="P174" s="54"/>
    </row>
    <row r="175" spans="1:16" s="106" customFormat="1" ht="89.25">
      <c r="A175" s="65" t="s">
        <v>34</v>
      </c>
      <c r="B175" s="84"/>
      <c r="C175" s="104" t="s">
        <v>298</v>
      </c>
      <c r="D175" s="203" t="s">
        <v>32</v>
      </c>
      <c r="E175" s="1"/>
      <c r="F175" s="238">
        <f>F176+F177</f>
        <v>1500</v>
      </c>
      <c r="H175" s="259"/>
      <c r="P175" s="54"/>
    </row>
    <row r="176" spans="1:16" s="105" customFormat="1" ht="25.5">
      <c r="A176" s="69" t="s">
        <v>264</v>
      </c>
      <c r="B176" s="89"/>
      <c r="C176" s="104" t="s">
        <v>298</v>
      </c>
      <c r="D176" s="203" t="s">
        <v>32</v>
      </c>
      <c r="E176" s="73">
        <v>240</v>
      </c>
      <c r="F176" s="239">
        <f>1200-500</f>
        <v>700</v>
      </c>
      <c r="H176" s="260"/>
      <c r="P176" s="345"/>
    </row>
    <row r="177" spans="1:16" s="105" customFormat="1" ht="12.75">
      <c r="A177" s="69" t="s">
        <v>153</v>
      </c>
      <c r="B177" s="69"/>
      <c r="C177" s="104" t="s">
        <v>298</v>
      </c>
      <c r="D177" s="203" t="s">
        <v>32</v>
      </c>
      <c r="E177" s="81">
        <v>410</v>
      </c>
      <c r="F177" s="239">
        <f>1000-200</f>
        <v>800</v>
      </c>
      <c r="P177" s="345"/>
    </row>
    <row r="178" spans="1:16" s="141" customFormat="1" ht="15">
      <c r="A178" s="138" t="s">
        <v>376</v>
      </c>
      <c r="B178" s="69"/>
      <c r="C178" s="129" t="s">
        <v>377</v>
      </c>
      <c r="D178" s="127"/>
      <c r="E178" s="127"/>
      <c r="F178" s="237">
        <f>F179+F197+F210</f>
        <v>16235.170000000002</v>
      </c>
      <c r="P178" s="346"/>
    </row>
    <row r="179" spans="1:6" ht="12.75">
      <c r="A179" s="60" t="s">
        <v>311</v>
      </c>
      <c r="B179" s="69"/>
      <c r="C179" s="103" t="s">
        <v>377</v>
      </c>
      <c r="D179" s="56" t="s">
        <v>307</v>
      </c>
      <c r="E179" s="56"/>
      <c r="F179" s="350">
        <f>F180+F185+F187+F189+F193+F191+F195</f>
        <v>12010.830000000002</v>
      </c>
    </row>
    <row r="180" spans="1:8" s="54" customFormat="1" ht="38.25">
      <c r="A180" s="83" t="s">
        <v>390</v>
      </c>
      <c r="B180" s="69"/>
      <c r="C180" s="74" t="s">
        <v>377</v>
      </c>
      <c r="D180" s="73" t="s">
        <v>308</v>
      </c>
      <c r="E180" s="73"/>
      <c r="F180" s="353">
        <f>F181+F182+F183+F184</f>
        <v>6935.830000000001</v>
      </c>
      <c r="H180" s="247"/>
    </row>
    <row r="181" spans="1:8" s="102" customFormat="1" ht="12.75">
      <c r="A181" s="367" t="s">
        <v>150</v>
      </c>
      <c r="B181" s="69"/>
      <c r="C181" s="74" t="s">
        <v>377</v>
      </c>
      <c r="D181" s="73" t="s">
        <v>308</v>
      </c>
      <c r="E181" s="73">
        <v>110</v>
      </c>
      <c r="F181" s="353">
        <f>4950.8+1495.15</f>
        <v>6445.950000000001</v>
      </c>
      <c r="H181" s="255"/>
    </row>
    <row r="182" spans="1:16" s="61" customFormat="1" ht="25.5">
      <c r="A182" s="69" t="s">
        <v>392</v>
      </c>
      <c r="B182" s="84"/>
      <c r="C182" s="74" t="s">
        <v>377</v>
      </c>
      <c r="D182" s="73" t="s">
        <v>308</v>
      </c>
      <c r="E182" s="73">
        <v>112</v>
      </c>
      <c r="F182" s="353">
        <v>0</v>
      </c>
      <c r="H182" s="251"/>
      <c r="P182" s="100"/>
    </row>
    <row r="183" spans="1:8" s="64" customFormat="1" ht="25.5">
      <c r="A183" s="66" t="s">
        <v>147</v>
      </c>
      <c r="B183" s="89"/>
      <c r="C183" s="74" t="s">
        <v>377</v>
      </c>
      <c r="D183" s="73" t="s">
        <v>308</v>
      </c>
      <c r="E183" s="73">
        <v>240</v>
      </c>
      <c r="F183" s="353">
        <f>4.1+263.38+112.4</f>
        <v>379.88</v>
      </c>
      <c r="H183" s="249"/>
    </row>
    <row r="184" spans="1:8" s="64" customFormat="1" ht="12.75">
      <c r="A184" s="367" t="s">
        <v>151</v>
      </c>
      <c r="B184" s="69"/>
      <c r="C184" s="74" t="s">
        <v>377</v>
      </c>
      <c r="D184" s="73" t="s">
        <v>308</v>
      </c>
      <c r="E184" s="73">
        <v>850</v>
      </c>
      <c r="F184" s="353">
        <v>110</v>
      </c>
      <c r="H184" s="249"/>
    </row>
    <row r="185" spans="1:6" ht="25.5">
      <c r="A185" s="83" t="s">
        <v>4</v>
      </c>
      <c r="B185" s="89"/>
      <c r="C185" s="104" t="s">
        <v>377</v>
      </c>
      <c r="D185" s="80" t="s">
        <v>3</v>
      </c>
      <c r="E185" s="81"/>
      <c r="F185" s="239">
        <f>F186</f>
        <v>3800</v>
      </c>
    </row>
    <row r="186" spans="1:6" ht="25.5">
      <c r="A186" s="66" t="s">
        <v>147</v>
      </c>
      <c r="B186" s="69"/>
      <c r="C186" s="104" t="s">
        <v>377</v>
      </c>
      <c r="D186" s="80" t="s">
        <v>3</v>
      </c>
      <c r="E186" s="73">
        <v>240</v>
      </c>
      <c r="F186" s="239">
        <f>3000+500+300</f>
        <v>3800</v>
      </c>
    </row>
    <row r="187" spans="1:16" s="105" customFormat="1" ht="38.25">
      <c r="A187" s="37" t="s">
        <v>5</v>
      </c>
      <c r="B187" s="126"/>
      <c r="C187" s="104" t="s">
        <v>377</v>
      </c>
      <c r="D187" s="80" t="s">
        <v>6</v>
      </c>
      <c r="E187" s="81"/>
      <c r="F187" s="239">
        <f>F188</f>
        <v>50</v>
      </c>
      <c r="H187" s="260"/>
      <c r="P187" s="345"/>
    </row>
    <row r="188" spans="1:8" s="100" customFormat="1" ht="25.5">
      <c r="A188" s="66" t="s">
        <v>147</v>
      </c>
      <c r="B188" s="126"/>
      <c r="C188" s="104" t="s">
        <v>377</v>
      </c>
      <c r="D188" s="80" t="s">
        <v>6</v>
      </c>
      <c r="E188" s="73">
        <v>240</v>
      </c>
      <c r="F188" s="239">
        <v>50</v>
      </c>
      <c r="H188" s="258"/>
    </row>
    <row r="189" spans="1:8" s="64" customFormat="1" ht="38.25">
      <c r="A189" s="37" t="s">
        <v>7</v>
      </c>
      <c r="B189" s="126"/>
      <c r="C189" s="104" t="s">
        <v>377</v>
      </c>
      <c r="D189" s="80" t="s">
        <v>8</v>
      </c>
      <c r="E189" s="81"/>
      <c r="F189" s="239">
        <f>F190</f>
        <v>525</v>
      </c>
      <c r="H189" s="249"/>
    </row>
    <row r="190" spans="1:8" s="64" customFormat="1" ht="25.5">
      <c r="A190" s="66" t="s">
        <v>147</v>
      </c>
      <c r="B190" s="126"/>
      <c r="C190" s="104" t="s">
        <v>377</v>
      </c>
      <c r="D190" s="80" t="s">
        <v>8</v>
      </c>
      <c r="E190" s="73">
        <v>240</v>
      </c>
      <c r="F190" s="239">
        <f>(800+250)/2</f>
        <v>525</v>
      </c>
      <c r="H190" s="249"/>
    </row>
    <row r="191" spans="1:6" s="64" customFormat="1" ht="39" hidden="1">
      <c r="A191" s="66" t="s">
        <v>126</v>
      </c>
      <c r="B191" s="126"/>
      <c r="C191" s="104" t="s">
        <v>377</v>
      </c>
      <c r="D191" s="80" t="s">
        <v>105</v>
      </c>
      <c r="E191" s="81"/>
      <c r="F191" s="239">
        <f>F192</f>
        <v>0</v>
      </c>
    </row>
    <row r="192" spans="1:6" s="64" customFormat="1" ht="25.5" hidden="1">
      <c r="A192" s="69" t="s">
        <v>264</v>
      </c>
      <c r="B192" s="126"/>
      <c r="C192" s="104" t="s">
        <v>377</v>
      </c>
      <c r="D192" s="80" t="s">
        <v>105</v>
      </c>
      <c r="E192" s="81">
        <v>244</v>
      </c>
      <c r="F192" s="239"/>
    </row>
    <row r="193" spans="1:6" s="64" customFormat="1" ht="12.75" hidden="1">
      <c r="A193" s="69" t="s">
        <v>61</v>
      </c>
      <c r="B193" s="60"/>
      <c r="C193" s="104" t="s">
        <v>377</v>
      </c>
      <c r="D193" s="80" t="s">
        <v>60</v>
      </c>
      <c r="E193" s="81"/>
      <c r="F193" s="239">
        <f>F194</f>
        <v>0</v>
      </c>
    </row>
    <row r="194" spans="1:6" s="64" customFormat="1" ht="25.5" hidden="1">
      <c r="A194" s="69" t="s">
        <v>264</v>
      </c>
      <c r="B194" s="66"/>
      <c r="C194" s="104" t="s">
        <v>377</v>
      </c>
      <c r="D194" s="80" t="s">
        <v>60</v>
      </c>
      <c r="E194" s="81">
        <v>244</v>
      </c>
      <c r="F194" s="239"/>
    </row>
    <row r="195" spans="1:8" s="64" customFormat="1" ht="25.5">
      <c r="A195" s="37" t="s">
        <v>188</v>
      </c>
      <c r="B195" s="66"/>
      <c r="C195" s="104" t="s">
        <v>377</v>
      </c>
      <c r="D195" s="80" t="s">
        <v>189</v>
      </c>
      <c r="E195" s="81"/>
      <c r="F195" s="239">
        <f>F196</f>
        <v>700</v>
      </c>
      <c r="H195" s="249"/>
    </row>
    <row r="196" spans="1:8" s="64" customFormat="1" ht="25.5">
      <c r="A196" s="66" t="s">
        <v>147</v>
      </c>
      <c r="B196" s="66"/>
      <c r="C196" s="104" t="s">
        <v>377</v>
      </c>
      <c r="D196" s="80" t="s">
        <v>189</v>
      </c>
      <c r="E196" s="73">
        <v>240</v>
      </c>
      <c r="F196" s="239">
        <v>700</v>
      </c>
      <c r="H196" s="249"/>
    </row>
    <row r="197" spans="1:16" s="101" customFormat="1" ht="25.5">
      <c r="A197" s="84" t="s">
        <v>9</v>
      </c>
      <c r="B197" s="66"/>
      <c r="C197" s="103" t="s">
        <v>377</v>
      </c>
      <c r="D197" s="88" t="s">
        <v>302</v>
      </c>
      <c r="E197" s="91"/>
      <c r="F197" s="240">
        <f>F198+F205</f>
        <v>3514.3399999999997</v>
      </c>
      <c r="H197" s="253"/>
      <c r="P197" s="64"/>
    </row>
    <row r="198" spans="1:16" s="97" customFormat="1" ht="51">
      <c r="A198" s="84" t="s">
        <v>11</v>
      </c>
      <c r="B198" s="76"/>
      <c r="C198" s="103" t="s">
        <v>377</v>
      </c>
      <c r="D198" s="88" t="s">
        <v>10</v>
      </c>
      <c r="E198" s="91"/>
      <c r="F198" s="240">
        <f>F199+F201+F203</f>
        <v>3211.3399999999997</v>
      </c>
      <c r="H198" s="254"/>
      <c r="P198" s="53"/>
    </row>
    <row r="199" spans="1:6" ht="63.75">
      <c r="A199" s="89" t="s">
        <v>36</v>
      </c>
      <c r="B199" s="60"/>
      <c r="C199" s="104" t="s">
        <v>377</v>
      </c>
      <c r="D199" s="80" t="s">
        <v>12</v>
      </c>
      <c r="E199" s="91"/>
      <c r="F199" s="239">
        <f>F200</f>
        <v>476.1</v>
      </c>
    </row>
    <row r="200" spans="1:6" ht="25.5">
      <c r="A200" s="66" t="s">
        <v>147</v>
      </c>
      <c r="B200" s="66"/>
      <c r="C200" s="104" t="s">
        <v>377</v>
      </c>
      <c r="D200" s="80" t="s">
        <v>12</v>
      </c>
      <c r="E200" s="73">
        <v>240</v>
      </c>
      <c r="F200" s="239">
        <f>676.1-200</f>
        <v>476.1</v>
      </c>
    </row>
    <row r="201" spans="1:6" ht="51">
      <c r="A201" s="69" t="s">
        <v>13</v>
      </c>
      <c r="B201" s="70"/>
      <c r="C201" s="104" t="s">
        <v>377</v>
      </c>
      <c r="D201" s="80" t="s">
        <v>14</v>
      </c>
      <c r="E201" s="91"/>
      <c r="F201" s="239">
        <f>F202</f>
        <v>370</v>
      </c>
    </row>
    <row r="202" spans="1:6" ht="25.5">
      <c r="A202" s="66" t="s">
        <v>147</v>
      </c>
      <c r="B202" s="84"/>
      <c r="C202" s="104" t="s">
        <v>377</v>
      </c>
      <c r="D202" s="80" t="s">
        <v>14</v>
      </c>
      <c r="E202" s="73">
        <v>240</v>
      </c>
      <c r="F202" s="239">
        <v>370</v>
      </c>
    </row>
    <row r="203" spans="1:6" ht="63.75">
      <c r="A203" s="69" t="s">
        <v>15</v>
      </c>
      <c r="B203" s="89"/>
      <c r="C203" s="104" t="s">
        <v>377</v>
      </c>
      <c r="D203" s="80" t="s">
        <v>21</v>
      </c>
      <c r="E203" s="91"/>
      <c r="F203" s="239">
        <f>F204</f>
        <v>2365.24</v>
      </c>
    </row>
    <row r="204" spans="1:6" ht="25.5">
      <c r="A204" s="66" t="s">
        <v>147</v>
      </c>
      <c r="B204" s="66"/>
      <c r="C204" s="104" t="s">
        <v>377</v>
      </c>
      <c r="D204" s="80" t="s">
        <v>21</v>
      </c>
      <c r="E204" s="73">
        <v>240</v>
      </c>
      <c r="F204" s="239">
        <f>920+723+1222.24-500</f>
        <v>2365.24</v>
      </c>
    </row>
    <row r="205" spans="1:16" s="97" customFormat="1" ht="51">
      <c r="A205" s="84" t="s">
        <v>16</v>
      </c>
      <c r="B205" s="66"/>
      <c r="C205" s="103" t="s">
        <v>377</v>
      </c>
      <c r="D205" s="88" t="s">
        <v>386</v>
      </c>
      <c r="E205" s="91"/>
      <c r="F205" s="240">
        <f>F206+F208</f>
        <v>303</v>
      </c>
      <c r="H205" s="254"/>
      <c r="P205" s="53"/>
    </row>
    <row r="206" spans="1:6" ht="63.75">
      <c r="A206" s="89" t="s">
        <v>93</v>
      </c>
      <c r="B206" s="126"/>
      <c r="C206" s="104" t="s">
        <v>377</v>
      </c>
      <c r="D206" s="80" t="s">
        <v>28</v>
      </c>
      <c r="E206" s="91"/>
      <c r="F206" s="239">
        <f>F207</f>
        <v>303</v>
      </c>
    </row>
    <row r="207" spans="1:6" ht="25.5">
      <c r="A207" s="66" t="s">
        <v>147</v>
      </c>
      <c r="B207" s="126"/>
      <c r="C207" s="104" t="s">
        <v>377</v>
      </c>
      <c r="D207" s="80" t="s">
        <v>28</v>
      </c>
      <c r="E207" s="73">
        <v>240</v>
      </c>
      <c r="F207" s="239">
        <f>20+283</f>
        <v>303</v>
      </c>
    </row>
    <row r="208" spans="1:6" ht="51.75" hidden="1">
      <c r="A208" s="89" t="s">
        <v>37</v>
      </c>
      <c r="B208" s="58"/>
      <c r="C208" s="104" t="s">
        <v>377</v>
      </c>
      <c r="D208" s="80" t="s">
        <v>29</v>
      </c>
      <c r="E208" s="91"/>
      <c r="F208" s="239">
        <f>F209</f>
        <v>0</v>
      </c>
    </row>
    <row r="209" spans="1:6" ht="25.5" hidden="1">
      <c r="A209" s="69" t="s">
        <v>264</v>
      </c>
      <c r="B209" s="60"/>
      <c r="C209" s="104" t="s">
        <v>377</v>
      </c>
      <c r="D209" s="80" t="s">
        <v>29</v>
      </c>
      <c r="E209" s="81">
        <v>244</v>
      </c>
      <c r="F209" s="239"/>
    </row>
    <row r="210" spans="1:16" s="101" customFormat="1" ht="25.5">
      <c r="A210" s="84" t="s">
        <v>478</v>
      </c>
      <c r="B210" s="37"/>
      <c r="C210" s="103" t="s">
        <v>377</v>
      </c>
      <c r="D210" s="88" t="s">
        <v>480</v>
      </c>
      <c r="E210" s="91"/>
      <c r="F210" s="240">
        <f>F211</f>
        <v>710</v>
      </c>
      <c r="H210" s="253"/>
      <c r="P210" s="64"/>
    </row>
    <row r="211" spans="1:16" s="97" customFormat="1" ht="51">
      <c r="A211" s="84" t="s">
        <v>479</v>
      </c>
      <c r="B211" s="37"/>
      <c r="C211" s="85" t="s">
        <v>377</v>
      </c>
      <c r="D211" s="88" t="s">
        <v>481</v>
      </c>
      <c r="E211" s="90"/>
      <c r="F211" s="240">
        <f>F212</f>
        <v>710</v>
      </c>
      <c r="H211" s="254"/>
      <c r="P211" s="53"/>
    </row>
    <row r="212" spans="1:6" s="64" customFormat="1" ht="63.75">
      <c r="A212" s="79" t="s">
        <v>164</v>
      </c>
      <c r="B212" s="126"/>
      <c r="C212" s="104" t="s">
        <v>377</v>
      </c>
      <c r="D212" s="80" t="s">
        <v>145</v>
      </c>
      <c r="E212" s="81"/>
      <c r="F212" s="239">
        <f>F213</f>
        <v>710</v>
      </c>
    </row>
    <row r="213" spans="1:6" s="64" customFormat="1" ht="25.5">
      <c r="A213" s="66" t="s">
        <v>147</v>
      </c>
      <c r="B213" s="126"/>
      <c r="C213" s="104" t="s">
        <v>377</v>
      </c>
      <c r="D213" s="80" t="s">
        <v>145</v>
      </c>
      <c r="E213" s="73">
        <v>240</v>
      </c>
      <c r="F213" s="239">
        <f>2020/2-300</f>
        <v>710</v>
      </c>
    </row>
    <row r="214" spans="1:8" s="140" customFormat="1" ht="15">
      <c r="A214" s="126" t="s">
        <v>328</v>
      </c>
      <c r="B214" s="126"/>
      <c r="C214" s="128" t="s">
        <v>325</v>
      </c>
      <c r="D214" s="127"/>
      <c r="E214" s="127"/>
      <c r="F214" s="351">
        <f>F215</f>
        <v>13775.1</v>
      </c>
      <c r="H214" s="261"/>
    </row>
    <row r="215" spans="1:16" s="137" customFormat="1" ht="15">
      <c r="A215" s="126" t="s">
        <v>244</v>
      </c>
      <c r="B215" s="126"/>
      <c r="C215" s="128" t="s">
        <v>243</v>
      </c>
      <c r="D215" s="127"/>
      <c r="E215" s="127"/>
      <c r="F215" s="351">
        <f>F225+F231+F234+F216</f>
        <v>13775.1</v>
      </c>
      <c r="H215" s="257"/>
      <c r="P215" s="140"/>
    </row>
    <row r="216" spans="1:8" ht="13.5" hidden="1">
      <c r="A216" s="126" t="s">
        <v>311</v>
      </c>
      <c r="B216" s="126"/>
      <c r="C216" s="128" t="s">
        <v>243</v>
      </c>
      <c r="D216" s="127" t="s">
        <v>307</v>
      </c>
      <c r="E216" s="127"/>
      <c r="F216" s="351">
        <f>F222+F217+F220</f>
        <v>0</v>
      </c>
      <c r="H216" s="53"/>
    </row>
    <row r="217" spans="1:6" s="64" customFormat="1" ht="25.5" hidden="1">
      <c r="A217" s="66" t="s">
        <v>102</v>
      </c>
      <c r="B217" s="58"/>
      <c r="C217" s="63" t="s">
        <v>243</v>
      </c>
      <c r="D217" s="1" t="s">
        <v>101</v>
      </c>
      <c r="E217" s="1"/>
      <c r="F217" s="238">
        <f>F218+F219</f>
        <v>0</v>
      </c>
    </row>
    <row r="218" spans="1:6" s="64" customFormat="1" ht="25.5" hidden="1">
      <c r="A218" s="66" t="s">
        <v>264</v>
      </c>
      <c r="B218" s="60"/>
      <c r="C218" s="63" t="s">
        <v>243</v>
      </c>
      <c r="D218" s="1" t="s">
        <v>101</v>
      </c>
      <c r="E218" s="1" t="s">
        <v>288</v>
      </c>
      <c r="F218" s="238"/>
    </row>
    <row r="219" spans="1:6" s="64" customFormat="1" ht="39" hidden="1">
      <c r="A219" s="70" t="s">
        <v>292</v>
      </c>
      <c r="B219" s="65"/>
      <c r="C219" s="63" t="s">
        <v>243</v>
      </c>
      <c r="D219" s="1" t="s">
        <v>101</v>
      </c>
      <c r="E219" s="1" t="s">
        <v>295</v>
      </c>
      <c r="F219" s="238"/>
    </row>
    <row r="220" spans="1:6" s="64" customFormat="1" ht="12.75" hidden="1">
      <c r="A220" s="66" t="s">
        <v>100</v>
      </c>
      <c r="B220" s="66"/>
      <c r="C220" s="63" t="s">
        <v>243</v>
      </c>
      <c r="D220" s="1" t="s">
        <v>99</v>
      </c>
      <c r="E220" s="1"/>
      <c r="F220" s="238">
        <f>F221</f>
        <v>0</v>
      </c>
    </row>
    <row r="221" spans="1:6" s="64" customFormat="1" ht="25.5" hidden="1">
      <c r="A221" s="66" t="s">
        <v>264</v>
      </c>
      <c r="B221" s="126"/>
      <c r="C221" s="63" t="s">
        <v>243</v>
      </c>
      <c r="D221" s="1" t="s">
        <v>99</v>
      </c>
      <c r="E221" s="1" t="s">
        <v>291</v>
      </c>
      <c r="F221" s="238"/>
    </row>
    <row r="222" spans="1:6" s="64" customFormat="1" ht="13.5" hidden="1">
      <c r="A222" s="66" t="s">
        <v>59</v>
      </c>
      <c r="B222" s="126"/>
      <c r="C222" s="63" t="s">
        <v>243</v>
      </c>
      <c r="D222" s="1" t="s">
        <v>58</v>
      </c>
      <c r="E222" s="1"/>
      <c r="F222" s="238">
        <f>F223</f>
        <v>0</v>
      </c>
    </row>
    <row r="223" spans="1:6" s="64" customFormat="1" ht="12.75" hidden="1">
      <c r="A223" s="66" t="s">
        <v>293</v>
      </c>
      <c r="B223" s="58"/>
      <c r="C223" s="63" t="s">
        <v>243</v>
      </c>
      <c r="D223" s="1" t="s">
        <v>58</v>
      </c>
      <c r="E223" s="1" t="s">
        <v>294</v>
      </c>
      <c r="F223" s="238"/>
    </row>
    <row r="224" spans="1:16" s="137" customFormat="1" ht="42.75">
      <c r="A224" s="126" t="s">
        <v>26</v>
      </c>
      <c r="B224" s="60"/>
      <c r="C224" s="128" t="s">
        <v>243</v>
      </c>
      <c r="D224" s="127" t="s">
        <v>229</v>
      </c>
      <c r="E224" s="127"/>
      <c r="F224" s="351">
        <f>F225+F234</f>
        <v>6058.5</v>
      </c>
      <c r="H224" s="257"/>
      <c r="P224" s="140"/>
    </row>
    <row r="225" spans="1:16" s="97" customFormat="1" ht="63.75">
      <c r="A225" s="60" t="s">
        <v>447</v>
      </c>
      <c r="B225" s="66"/>
      <c r="C225" s="55" t="s">
        <v>243</v>
      </c>
      <c r="D225" s="56" t="s">
        <v>237</v>
      </c>
      <c r="E225" s="56"/>
      <c r="F225" s="350">
        <f>F226</f>
        <v>3890.8999999999996</v>
      </c>
      <c r="H225" s="254"/>
      <c r="P225" s="53"/>
    </row>
    <row r="226" spans="1:6" ht="76.5">
      <c r="A226" s="66" t="s">
        <v>448</v>
      </c>
      <c r="B226" s="66"/>
      <c r="C226" s="63" t="s">
        <v>243</v>
      </c>
      <c r="D226" s="1" t="s">
        <v>247</v>
      </c>
      <c r="E226" s="1"/>
      <c r="F226" s="238">
        <f>F227+F228+F229+F230</f>
        <v>3890.8999999999996</v>
      </c>
    </row>
    <row r="227" spans="1:6" ht="12.75">
      <c r="A227" s="368" t="s">
        <v>150</v>
      </c>
      <c r="B227" s="66"/>
      <c r="C227" s="63" t="s">
        <v>243</v>
      </c>
      <c r="D227" s="1" t="s">
        <v>247</v>
      </c>
      <c r="E227" s="1" t="s">
        <v>154</v>
      </c>
      <c r="F227" s="238">
        <f>2769.1+2.1</f>
        <v>2771.2</v>
      </c>
    </row>
    <row r="228" spans="1:6" ht="25.5" hidden="1">
      <c r="A228" s="66" t="s">
        <v>289</v>
      </c>
      <c r="B228" s="66"/>
      <c r="C228" s="63" t="s">
        <v>243</v>
      </c>
      <c r="D228" s="1" t="s">
        <v>247</v>
      </c>
      <c r="E228" s="1" t="s">
        <v>290</v>
      </c>
      <c r="F228" s="238">
        <v>0</v>
      </c>
    </row>
    <row r="229" spans="1:6" ht="25.5">
      <c r="A229" s="66" t="s">
        <v>147</v>
      </c>
      <c r="B229" s="66"/>
      <c r="C229" s="63" t="s">
        <v>243</v>
      </c>
      <c r="D229" s="1" t="s">
        <v>247</v>
      </c>
      <c r="E229" s="73">
        <v>240</v>
      </c>
      <c r="F229" s="238">
        <f>1478.7-360</f>
        <v>1118.7</v>
      </c>
    </row>
    <row r="230" spans="1:8" s="54" customFormat="1" ht="12.75">
      <c r="A230" s="37" t="s">
        <v>151</v>
      </c>
      <c r="B230" s="66"/>
      <c r="C230" s="63" t="s">
        <v>243</v>
      </c>
      <c r="D230" s="1" t="s">
        <v>247</v>
      </c>
      <c r="E230" s="1" t="s">
        <v>155</v>
      </c>
      <c r="F230" s="238">
        <v>1</v>
      </c>
      <c r="H230" s="247"/>
    </row>
    <row r="231" spans="1:16" s="61" customFormat="1" ht="38.25">
      <c r="A231" s="60" t="s">
        <v>450</v>
      </c>
      <c r="B231" s="66"/>
      <c r="C231" s="55" t="s">
        <v>243</v>
      </c>
      <c r="D231" s="56" t="s">
        <v>238</v>
      </c>
      <c r="E231" s="56"/>
      <c r="F231" s="350">
        <f>F232</f>
        <v>7716.600000000001</v>
      </c>
      <c r="H231" s="251"/>
      <c r="P231" s="100"/>
    </row>
    <row r="232" spans="1:16" s="61" customFormat="1" ht="76.5">
      <c r="A232" s="66" t="s">
        <v>449</v>
      </c>
      <c r="B232" s="66"/>
      <c r="C232" s="63" t="s">
        <v>243</v>
      </c>
      <c r="D232" s="1" t="s">
        <v>248</v>
      </c>
      <c r="E232" s="1"/>
      <c r="F232" s="238">
        <f>F233</f>
        <v>7716.600000000001</v>
      </c>
      <c r="H232" s="251"/>
      <c r="P232" s="100"/>
    </row>
    <row r="233" spans="1:8" s="64" customFormat="1" ht="12.75">
      <c r="A233" s="37" t="s">
        <v>156</v>
      </c>
      <c r="B233" s="58"/>
      <c r="C233" s="63" t="s">
        <v>243</v>
      </c>
      <c r="D233" s="1" t="s">
        <v>248</v>
      </c>
      <c r="E233" s="1" t="s">
        <v>157</v>
      </c>
      <c r="F233" s="238">
        <f>8217.2+106.7-260-19.8-9-1.2-4-57.6-90-13.5-8.2-80-24-40</f>
        <v>7716.600000000001</v>
      </c>
      <c r="H233" s="249"/>
    </row>
    <row r="234" spans="1:8" s="54" customFormat="1" ht="51">
      <c r="A234" s="84" t="s">
        <v>451</v>
      </c>
      <c r="B234" s="60"/>
      <c r="C234" s="55" t="s">
        <v>243</v>
      </c>
      <c r="D234" s="88" t="s">
        <v>239</v>
      </c>
      <c r="E234" s="91"/>
      <c r="F234" s="240">
        <f>F235</f>
        <v>2167.6</v>
      </c>
      <c r="H234" s="247"/>
    </row>
    <row r="235" spans="1:8" s="54" customFormat="1" ht="63.75">
      <c r="A235" s="89" t="s">
        <v>452</v>
      </c>
      <c r="B235" s="89"/>
      <c r="C235" s="63" t="s">
        <v>243</v>
      </c>
      <c r="D235" s="88" t="s">
        <v>465</v>
      </c>
      <c r="E235" s="91"/>
      <c r="F235" s="239">
        <f>F236+F237</f>
        <v>2167.6</v>
      </c>
      <c r="H235" s="247"/>
    </row>
    <row r="236" spans="1:16" s="61" customFormat="1" ht="25.5">
      <c r="A236" s="66" t="s">
        <v>147</v>
      </c>
      <c r="B236" s="66"/>
      <c r="C236" s="63" t="s">
        <v>243</v>
      </c>
      <c r="D236" s="1" t="s">
        <v>465</v>
      </c>
      <c r="E236" s="73">
        <v>240</v>
      </c>
      <c r="F236" s="238">
        <f>21.5+50+500+33.6+30+400</f>
        <v>1035.1</v>
      </c>
      <c r="H236" s="251"/>
      <c r="P236" s="100"/>
    </row>
    <row r="237" spans="1:8" s="64" customFormat="1" ht="12.75">
      <c r="A237" s="37" t="s">
        <v>156</v>
      </c>
      <c r="B237" s="66"/>
      <c r="C237" s="63" t="s">
        <v>243</v>
      </c>
      <c r="D237" s="1" t="s">
        <v>465</v>
      </c>
      <c r="E237" s="1" t="s">
        <v>157</v>
      </c>
      <c r="F237" s="238">
        <f>991.5+66+50+25</f>
        <v>1132.5</v>
      </c>
      <c r="H237" s="249"/>
    </row>
    <row r="238" spans="1:8" s="148" customFormat="1" ht="15">
      <c r="A238" s="126" t="s">
        <v>317</v>
      </c>
      <c r="B238" s="369"/>
      <c r="C238" s="128" t="s">
        <v>318</v>
      </c>
      <c r="D238" s="127"/>
      <c r="E238" s="127"/>
      <c r="F238" s="351">
        <f>F239+F244</f>
        <v>1296.1</v>
      </c>
      <c r="H238" s="250"/>
    </row>
    <row r="239" spans="1:8" s="148" customFormat="1" ht="15">
      <c r="A239" s="126" t="s">
        <v>261</v>
      </c>
      <c r="B239" s="369"/>
      <c r="C239" s="128" t="s">
        <v>312</v>
      </c>
      <c r="D239" s="127"/>
      <c r="E239" s="127"/>
      <c r="F239" s="351">
        <f>F240</f>
        <v>296.1</v>
      </c>
      <c r="H239" s="250"/>
    </row>
    <row r="240" spans="1:16" s="106" customFormat="1" ht="25.5">
      <c r="A240" s="58" t="s">
        <v>457</v>
      </c>
      <c r="B240" s="369"/>
      <c r="C240" s="55" t="s">
        <v>312</v>
      </c>
      <c r="D240" s="56" t="s">
        <v>231</v>
      </c>
      <c r="E240" s="56"/>
      <c r="F240" s="350">
        <f>F241</f>
        <v>296.1</v>
      </c>
      <c r="H240" s="259"/>
      <c r="P240" s="54"/>
    </row>
    <row r="241" spans="1:16" s="106" customFormat="1" ht="51">
      <c r="A241" s="60" t="s">
        <v>458</v>
      </c>
      <c r="B241" s="369"/>
      <c r="C241" s="55" t="s">
        <v>312</v>
      </c>
      <c r="D241" s="56" t="s">
        <v>241</v>
      </c>
      <c r="E241" s="56"/>
      <c r="F241" s="350">
        <f>F242</f>
        <v>296.1</v>
      </c>
      <c r="H241" s="259"/>
      <c r="P241" s="54"/>
    </row>
    <row r="242" spans="1:8" s="64" customFormat="1" ht="63.75">
      <c r="A242" s="37" t="s">
        <v>459</v>
      </c>
      <c r="B242" s="369"/>
      <c r="C242" s="63" t="s">
        <v>312</v>
      </c>
      <c r="D242" s="1" t="s">
        <v>456</v>
      </c>
      <c r="E242" s="1"/>
      <c r="F242" s="238">
        <f>F243</f>
        <v>296.1</v>
      </c>
      <c r="H242" s="249"/>
    </row>
    <row r="243" spans="1:8" s="64" customFormat="1" ht="25.5">
      <c r="A243" s="37" t="s">
        <v>158</v>
      </c>
      <c r="B243" s="369"/>
      <c r="C243" s="63" t="s">
        <v>312</v>
      </c>
      <c r="D243" s="1" t="s">
        <v>456</v>
      </c>
      <c r="E243" s="1" t="s">
        <v>159</v>
      </c>
      <c r="F243" s="238">
        <v>296.1</v>
      </c>
      <c r="H243" s="249"/>
    </row>
    <row r="244" spans="1:8" s="148" customFormat="1" ht="15">
      <c r="A244" s="126" t="s">
        <v>304</v>
      </c>
      <c r="B244" s="369"/>
      <c r="C244" s="128" t="s">
        <v>303</v>
      </c>
      <c r="D244" s="127"/>
      <c r="E244" s="127"/>
      <c r="F244" s="351">
        <f>F249+F245</f>
        <v>1000</v>
      </c>
      <c r="H244" s="250"/>
    </row>
    <row r="245" spans="1:6" ht="25.5">
      <c r="A245" s="58" t="s">
        <v>387</v>
      </c>
      <c r="B245" s="369"/>
      <c r="C245" s="103" t="s">
        <v>303</v>
      </c>
      <c r="D245" s="77" t="s">
        <v>226</v>
      </c>
      <c r="E245" s="77"/>
      <c r="F245" s="237">
        <f>F246</f>
        <v>0</v>
      </c>
    </row>
    <row r="246" spans="1:6" ht="12.75">
      <c r="A246" s="60" t="s">
        <v>311</v>
      </c>
      <c r="B246" s="369"/>
      <c r="C246" s="103" t="s">
        <v>303</v>
      </c>
      <c r="D246" s="56" t="s">
        <v>307</v>
      </c>
      <c r="E246" s="56"/>
      <c r="F246" s="350">
        <f>F247</f>
        <v>0</v>
      </c>
    </row>
    <row r="247" spans="1:8" s="54" customFormat="1" ht="38.25">
      <c r="A247" s="83" t="s">
        <v>42</v>
      </c>
      <c r="B247" s="369"/>
      <c r="C247" s="103" t="s">
        <v>303</v>
      </c>
      <c r="D247" s="73" t="s">
        <v>41</v>
      </c>
      <c r="E247" s="73"/>
      <c r="F247" s="353">
        <f>F248</f>
        <v>0</v>
      </c>
      <c r="H247" s="247"/>
    </row>
    <row r="248" spans="1:8" s="54" customFormat="1" ht="25.5">
      <c r="A248" s="83" t="s">
        <v>43</v>
      </c>
      <c r="B248" s="369"/>
      <c r="C248" s="103" t="s">
        <v>303</v>
      </c>
      <c r="D248" s="73" t="s">
        <v>41</v>
      </c>
      <c r="E248" s="75">
        <v>314</v>
      </c>
      <c r="F248" s="353"/>
      <c r="H248" s="247"/>
    </row>
    <row r="249" spans="1:16" s="106" customFormat="1" ht="51">
      <c r="A249" s="58" t="s">
        <v>453</v>
      </c>
      <c r="B249" s="369"/>
      <c r="C249" s="103" t="s">
        <v>303</v>
      </c>
      <c r="D249" s="56" t="s">
        <v>227</v>
      </c>
      <c r="E249" s="56"/>
      <c r="F249" s="350">
        <f>F250</f>
        <v>1000</v>
      </c>
      <c r="H249" s="259"/>
      <c r="P249" s="54"/>
    </row>
    <row r="250" spans="1:16" s="106" customFormat="1" ht="102">
      <c r="A250" s="60" t="s">
        <v>455</v>
      </c>
      <c r="B250" s="369"/>
      <c r="C250" s="103" t="s">
        <v>303</v>
      </c>
      <c r="D250" s="56" t="s">
        <v>236</v>
      </c>
      <c r="E250" s="56"/>
      <c r="F250" s="350">
        <f>F251+F254+F257+F260</f>
        <v>1000</v>
      </c>
      <c r="H250" s="259"/>
      <c r="P250" s="54"/>
    </row>
    <row r="251" spans="1:8" s="64" customFormat="1" ht="102">
      <c r="A251" s="65" t="s">
        <v>48</v>
      </c>
      <c r="B251" s="369"/>
      <c r="C251" s="104" t="s">
        <v>303</v>
      </c>
      <c r="D251" s="1" t="s">
        <v>454</v>
      </c>
      <c r="E251" s="1"/>
      <c r="F251" s="238">
        <f>F252+F253</f>
        <v>1000</v>
      </c>
      <c r="H251" s="249"/>
    </row>
    <row r="252" spans="1:8" s="100" customFormat="1" ht="12.75" hidden="1">
      <c r="A252" s="66" t="s">
        <v>249</v>
      </c>
      <c r="B252" s="369"/>
      <c r="C252" s="104" t="s">
        <v>303</v>
      </c>
      <c r="D252" s="1" t="s">
        <v>454</v>
      </c>
      <c r="E252" s="1" t="s">
        <v>297</v>
      </c>
      <c r="F252" s="238"/>
      <c r="H252" s="258"/>
    </row>
    <row r="253" spans="1:8" s="100" customFormat="1" ht="25.5">
      <c r="A253" s="37" t="s">
        <v>158</v>
      </c>
      <c r="B253" s="369"/>
      <c r="C253" s="104" t="s">
        <v>303</v>
      </c>
      <c r="D253" s="1" t="s">
        <v>454</v>
      </c>
      <c r="E253" s="1" t="s">
        <v>159</v>
      </c>
      <c r="F253" s="238">
        <f>1500-500</f>
        <v>1000</v>
      </c>
      <c r="H253" s="258"/>
    </row>
    <row r="254" spans="1:6" s="64" customFormat="1" ht="25.5" hidden="1">
      <c r="A254" s="65" t="s">
        <v>95</v>
      </c>
      <c r="B254" s="369"/>
      <c r="C254" s="104" t="s">
        <v>303</v>
      </c>
      <c r="D254" s="1" t="s">
        <v>94</v>
      </c>
      <c r="E254" s="1"/>
      <c r="F254" s="238">
        <f>F255+F256</f>
        <v>0</v>
      </c>
    </row>
    <row r="255" spans="1:6" s="100" customFormat="1" ht="12.75" hidden="1">
      <c r="A255" s="66" t="s">
        <v>249</v>
      </c>
      <c r="B255" s="369"/>
      <c r="C255" s="104" t="s">
        <v>303</v>
      </c>
      <c r="D255" s="1" t="s">
        <v>454</v>
      </c>
      <c r="E255" s="1" t="s">
        <v>297</v>
      </c>
      <c r="F255" s="238"/>
    </row>
    <row r="256" spans="1:6" s="100" customFormat="1" ht="12.75" hidden="1">
      <c r="A256" s="66" t="s">
        <v>40</v>
      </c>
      <c r="B256" s="369"/>
      <c r="C256" s="104" t="s">
        <v>303</v>
      </c>
      <c r="D256" s="1" t="s">
        <v>94</v>
      </c>
      <c r="E256" s="1" t="s">
        <v>39</v>
      </c>
      <c r="F256" s="238"/>
    </row>
    <row r="257" spans="1:6" s="64" customFormat="1" ht="39" hidden="1">
      <c r="A257" s="65" t="s">
        <v>120</v>
      </c>
      <c r="B257" s="369"/>
      <c r="C257" s="104" t="s">
        <v>303</v>
      </c>
      <c r="D257" s="1" t="s">
        <v>96</v>
      </c>
      <c r="E257" s="1"/>
      <c r="F257" s="238">
        <f>F258+F259</f>
        <v>0</v>
      </c>
    </row>
    <row r="258" spans="1:6" s="100" customFormat="1" ht="12.75" hidden="1">
      <c r="A258" s="66" t="s">
        <v>249</v>
      </c>
      <c r="B258" s="369"/>
      <c r="C258" s="104" t="s">
        <v>303</v>
      </c>
      <c r="D258" s="1" t="s">
        <v>454</v>
      </c>
      <c r="E258" s="1" t="s">
        <v>297</v>
      </c>
      <c r="F258" s="238"/>
    </row>
    <row r="259" spans="1:6" s="100" customFormat="1" ht="12.75" hidden="1">
      <c r="A259" s="66" t="s">
        <v>40</v>
      </c>
      <c r="B259" s="369"/>
      <c r="C259" s="104" t="s">
        <v>303</v>
      </c>
      <c r="D259" s="1" t="s">
        <v>96</v>
      </c>
      <c r="E259" s="1" t="s">
        <v>39</v>
      </c>
      <c r="F259" s="238"/>
    </row>
    <row r="260" spans="1:6" s="64" customFormat="1" ht="25.5" hidden="1">
      <c r="A260" s="65" t="s">
        <v>98</v>
      </c>
      <c r="B260" s="369"/>
      <c r="C260" s="104" t="s">
        <v>303</v>
      </c>
      <c r="D260" s="1" t="s">
        <v>97</v>
      </c>
      <c r="E260" s="1"/>
      <c r="F260" s="238">
        <f>F261+F262</f>
        <v>0</v>
      </c>
    </row>
    <row r="261" spans="1:6" s="100" customFormat="1" ht="12.75" hidden="1">
      <c r="A261" s="66" t="s">
        <v>249</v>
      </c>
      <c r="B261" s="369"/>
      <c r="C261" s="104" t="s">
        <v>303</v>
      </c>
      <c r="D261" s="1" t="s">
        <v>454</v>
      </c>
      <c r="E261" s="1" t="s">
        <v>297</v>
      </c>
      <c r="F261" s="238"/>
    </row>
    <row r="262" spans="1:6" s="100" customFormat="1" ht="12.75" hidden="1">
      <c r="A262" s="66" t="s">
        <v>40</v>
      </c>
      <c r="B262" s="58"/>
      <c r="C262" s="104" t="s">
        <v>303</v>
      </c>
      <c r="D262" s="1" t="s">
        <v>97</v>
      </c>
      <c r="E262" s="1" t="s">
        <v>39</v>
      </c>
      <c r="F262" s="238"/>
    </row>
    <row r="263" spans="1:8" s="139" customFormat="1" ht="15">
      <c r="A263" s="126" t="s">
        <v>329</v>
      </c>
      <c r="B263" s="369"/>
      <c r="C263" s="128" t="s">
        <v>326</v>
      </c>
      <c r="D263" s="127"/>
      <c r="E263" s="127"/>
      <c r="F263" s="351">
        <f>F264</f>
        <v>1600</v>
      </c>
      <c r="H263" s="248"/>
    </row>
    <row r="264" spans="1:8" s="139" customFormat="1" ht="15">
      <c r="A264" s="126" t="s">
        <v>246</v>
      </c>
      <c r="B264" s="369"/>
      <c r="C264" s="128" t="s">
        <v>245</v>
      </c>
      <c r="D264" s="127"/>
      <c r="E264" s="127"/>
      <c r="F264" s="351">
        <f>F265+F269</f>
        <v>1600</v>
      </c>
      <c r="H264" s="248"/>
    </row>
    <row r="265" spans="1:16" s="101" customFormat="1" ht="25.5">
      <c r="A265" s="58" t="s">
        <v>460</v>
      </c>
      <c r="B265" s="369"/>
      <c r="C265" s="55" t="s">
        <v>245</v>
      </c>
      <c r="D265" s="56" t="s">
        <v>230</v>
      </c>
      <c r="E265" s="56"/>
      <c r="F265" s="350">
        <f>F266</f>
        <v>1600</v>
      </c>
      <c r="H265" s="253"/>
      <c r="P265" s="64"/>
    </row>
    <row r="266" spans="1:16" s="101" customFormat="1" ht="38.25">
      <c r="A266" s="60" t="s">
        <v>461</v>
      </c>
      <c r="B266" s="60"/>
      <c r="C266" s="55" t="s">
        <v>245</v>
      </c>
      <c r="D266" s="56" t="s">
        <v>240</v>
      </c>
      <c r="E266" s="56"/>
      <c r="F266" s="350">
        <f>F267</f>
        <v>1600</v>
      </c>
      <c r="H266" s="253"/>
      <c r="P266" s="64"/>
    </row>
    <row r="267" spans="1:8" s="64" customFormat="1" ht="63.75">
      <c r="A267" s="66" t="s">
        <v>135</v>
      </c>
      <c r="B267" s="369"/>
      <c r="C267" s="63" t="s">
        <v>245</v>
      </c>
      <c r="D267" s="1" t="s">
        <v>27</v>
      </c>
      <c r="E267" s="1"/>
      <c r="F267" s="238">
        <f>F268</f>
        <v>1600</v>
      </c>
      <c r="H267" s="249"/>
    </row>
    <row r="268" spans="1:8" s="64" customFormat="1" ht="25.5">
      <c r="A268" s="66" t="s">
        <v>146</v>
      </c>
      <c r="B268" s="369"/>
      <c r="C268" s="63" t="s">
        <v>245</v>
      </c>
      <c r="D268" s="1" t="s">
        <v>27</v>
      </c>
      <c r="E268" s="73">
        <v>240</v>
      </c>
      <c r="F268" s="238">
        <f>2200-600</f>
        <v>1600</v>
      </c>
      <c r="H268" s="249"/>
    </row>
    <row r="269" spans="1:6" s="64" customFormat="1" ht="12.75" hidden="1">
      <c r="A269" s="58" t="s">
        <v>387</v>
      </c>
      <c r="B269" s="382"/>
      <c r="C269" s="103" t="s">
        <v>245</v>
      </c>
      <c r="D269" s="77" t="s">
        <v>226</v>
      </c>
      <c r="E269" s="56"/>
      <c r="F269" s="350">
        <f>F270</f>
        <v>0</v>
      </c>
    </row>
    <row r="270" spans="1:6" s="64" customFormat="1" ht="12.75" hidden="1">
      <c r="A270" s="60" t="s">
        <v>311</v>
      </c>
      <c r="B270" s="96"/>
      <c r="C270" s="103" t="s">
        <v>245</v>
      </c>
      <c r="D270" s="56" t="s">
        <v>307</v>
      </c>
      <c r="E270" s="1"/>
      <c r="F270" s="238">
        <f>F271+F273+F275</f>
        <v>0</v>
      </c>
    </row>
    <row r="271" spans="1:6" s="64" customFormat="1" ht="12.75" hidden="1">
      <c r="A271" s="66" t="s">
        <v>74</v>
      </c>
      <c r="B271" s="96"/>
      <c r="C271" s="104" t="s">
        <v>245</v>
      </c>
      <c r="D271" s="1" t="s">
        <v>73</v>
      </c>
      <c r="E271" s="1"/>
      <c r="F271" s="238">
        <f>F272</f>
        <v>0</v>
      </c>
    </row>
    <row r="272" spans="1:6" s="64" customFormat="1" ht="25.5" hidden="1">
      <c r="A272" s="66" t="s">
        <v>264</v>
      </c>
      <c r="B272" s="96"/>
      <c r="C272" s="104" t="s">
        <v>245</v>
      </c>
      <c r="D272" s="1" t="s">
        <v>73</v>
      </c>
      <c r="E272" s="1" t="s">
        <v>291</v>
      </c>
      <c r="F272" s="238"/>
    </row>
    <row r="273" spans="1:6" s="64" customFormat="1" ht="12.75" hidden="1">
      <c r="A273" s="66" t="s">
        <v>85</v>
      </c>
      <c r="B273" s="96"/>
      <c r="C273" s="104" t="s">
        <v>245</v>
      </c>
      <c r="D273" s="1" t="s">
        <v>77</v>
      </c>
      <c r="E273" s="1"/>
      <c r="F273" s="238">
        <f>F274</f>
        <v>0</v>
      </c>
    </row>
    <row r="274" spans="1:6" s="64" customFormat="1" ht="25.5" hidden="1">
      <c r="A274" s="66" t="s">
        <v>264</v>
      </c>
      <c r="B274" s="96"/>
      <c r="C274" s="104" t="s">
        <v>245</v>
      </c>
      <c r="D274" s="1" t="s">
        <v>77</v>
      </c>
      <c r="E274" s="1" t="s">
        <v>291</v>
      </c>
      <c r="F274" s="238"/>
    </row>
    <row r="275" spans="1:6" s="64" customFormat="1" ht="39" hidden="1">
      <c r="A275" s="66" t="s">
        <v>126</v>
      </c>
      <c r="B275" s="96"/>
      <c r="C275" s="104" t="s">
        <v>245</v>
      </c>
      <c r="D275" s="1" t="s">
        <v>105</v>
      </c>
      <c r="E275" s="1"/>
      <c r="F275" s="238">
        <f>F276</f>
        <v>0</v>
      </c>
    </row>
    <row r="276" spans="1:7" s="64" customFormat="1" ht="25.5" hidden="1">
      <c r="A276" s="66" t="s">
        <v>264</v>
      </c>
      <c r="B276" s="96"/>
      <c r="C276" s="104" t="s">
        <v>245</v>
      </c>
      <c r="D276" s="1" t="s">
        <v>105</v>
      </c>
      <c r="E276" s="1" t="s">
        <v>291</v>
      </c>
      <c r="F276" s="238"/>
      <c r="G276" s="305"/>
    </row>
    <row r="277" spans="1:6" ht="25.5">
      <c r="A277" s="58" t="s">
        <v>387</v>
      </c>
      <c r="C277" s="103" t="s">
        <v>305</v>
      </c>
      <c r="D277" s="88" t="s">
        <v>226</v>
      </c>
      <c r="E277" s="91"/>
      <c r="F277" s="240">
        <f>F278</f>
        <v>600</v>
      </c>
    </row>
    <row r="278" spans="1:6" ht="12.75">
      <c r="A278" s="60" t="s">
        <v>311</v>
      </c>
      <c r="C278" s="103" t="s">
        <v>305</v>
      </c>
      <c r="D278" s="88" t="s">
        <v>307</v>
      </c>
      <c r="E278" s="91"/>
      <c r="F278" s="240">
        <f>F279</f>
        <v>600</v>
      </c>
    </row>
    <row r="279" spans="1:6" ht="63.75">
      <c r="A279" s="89" t="s">
        <v>446</v>
      </c>
      <c r="C279" s="104" t="s">
        <v>305</v>
      </c>
      <c r="D279" s="80" t="s">
        <v>466</v>
      </c>
      <c r="E279" s="91"/>
      <c r="F279" s="239">
        <f>F280</f>
        <v>600</v>
      </c>
    </row>
    <row r="280" spans="1:6" ht="38.25">
      <c r="A280" s="66" t="s">
        <v>166</v>
      </c>
      <c r="C280" s="104" t="s">
        <v>305</v>
      </c>
      <c r="D280" s="80" t="s">
        <v>466</v>
      </c>
      <c r="E280" s="73">
        <v>810</v>
      </c>
      <c r="F280" s="239">
        <f>300+300</f>
        <v>600</v>
      </c>
    </row>
    <row r="281" spans="1:6" ht="12.75">
      <c r="A281" s="409" t="s">
        <v>242</v>
      </c>
      <c r="B281" s="410"/>
      <c r="C281" s="410"/>
      <c r="D281" s="410"/>
      <c r="E281" s="411"/>
      <c r="F281" s="237">
        <f>F11+F71+F79+F95+F119+F214+F238+F263+F277</f>
        <v>78958.68429</v>
      </c>
    </row>
    <row r="282" ht="12.75"/>
    <row r="283" ht="12.75">
      <c r="F283" s="358"/>
    </row>
    <row r="284" ht="12.75">
      <c r="F284" s="364"/>
    </row>
    <row r="285" ht="12.75">
      <c r="F285" s="359"/>
    </row>
    <row r="286" spans="5:16" ht="12.75">
      <c r="E286" s="360"/>
      <c r="F286" s="384"/>
      <c r="P286" s="190"/>
    </row>
    <row r="287" ht="12.75">
      <c r="P287" s="190"/>
    </row>
    <row r="288" spans="5:16" ht="12.75">
      <c r="E288" s="412"/>
      <c r="F288" s="413"/>
      <c r="G288" s="276"/>
      <c r="H288" s="277"/>
      <c r="J288" s="276"/>
      <c r="K288" s="276"/>
      <c r="L288" s="276"/>
      <c r="M288" s="276"/>
      <c r="N288" s="276"/>
      <c r="O288" s="276"/>
      <c r="P288" s="278"/>
    </row>
    <row r="289" spans="5:16" ht="12.75">
      <c r="E289" s="413"/>
      <c r="F289" s="413"/>
      <c r="G289" s="276"/>
      <c r="H289" s="277"/>
      <c r="J289" s="276"/>
      <c r="K289" s="276"/>
      <c r="L289" s="276"/>
      <c r="M289" s="276"/>
      <c r="N289" s="276"/>
      <c r="O289" s="276"/>
      <c r="P289" s="276"/>
    </row>
    <row r="290" spans="7:16" ht="12.75">
      <c r="G290" s="276"/>
      <c r="H290" s="277"/>
      <c r="J290" s="276"/>
      <c r="K290" s="276"/>
      <c r="L290" s="276"/>
      <c r="M290" s="276"/>
      <c r="N290" s="276"/>
      <c r="O290" s="276"/>
      <c r="P290" s="276"/>
    </row>
    <row r="291" spans="6:16" ht="12.75">
      <c r="F291" s="359"/>
      <c r="G291" s="276"/>
      <c r="H291" s="277"/>
      <c r="J291" s="276"/>
      <c r="K291" s="276"/>
      <c r="L291" s="276"/>
      <c r="M291" s="276"/>
      <c r="N291" s="276"/>
      <c r="O291" s="276"/>
      <c r="P291" s="276"/>
    </row>
    <row r="292" spans="7:16" ht="12.75">
      <c r="G292" s="276"/>
      <c r="H292" s="277"/>
      <c r="J292" s="276"/>
      <c r="K292" s="276"/>
      <c r="L292" s="276"/>
      <c r="M292" s="276"/>
      <c r="N292" s="276"/>
      <c r="O292" s="276"/>
      <c r="P292" s="276"/>
    </row>
    <row r="293" spans="6:9" ht="12.75">
      <c r="F293" s="359"/>
      <c r="I293" s="236"/>
    </row>
    <row r="355" ht="12.75"/>
    <row r="356" ht="12.75"/>
    <row r="357" ht="12.75"/>
    <row r="358" ht="12.75"/>
    <row r="359" ht="12.75"/>
    <row r="360" ht="12.75"/>
    <row r="361" ht="12.75"/>
    <row r="362" ht="12.75"/>
    <row r="363" ht="12.75"/>
    <row r="364" ht="12.75"/>
    <row r="365" ht="12.75"/>
    <row r="366" ht="12.75"/>
    <row r="367" ht="12.75"/>
    <row r="368" ht="12.75"/>
    <row r="369" ht="12.75"/>
    <row r="370" ht="12.75"/>
    <row r="371" ht="12.75"/>
    <row r="372" ht="12.75"/>
    <row r="373" ht="12.75"/>
    <row r="374" ht="12.75"/>
    <row r="375" ht="12.75"/>
    <row r="376" ht="12.75"/>
  </sheetData>
  <sheetProtection/>
  <autoFilter ref="A10:F281"/>
  <mergeCells count="3">
    <mergeCell ref="A281:E281"/>
    <mergeCell ref="E288:F289"/>
    <mergeCell ref="A7:G7"/>
  </mergeCells>
  <printOptions/>
  <pageMargins left="0.5118110236220472" right="0" top="0" bottom="0" header="0" footer="0"/>
  <pageSetup fitToHeight="0" horizontalDpi="600" verticalDpi="600" orientation="portrait" paperSize="9" scale="85"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7"/>
  <sheetViews>
    <sheetView zoomScalePageLayoutView="0" workbookViewId="0" topLeftCell="A1">
      <selection activeCell="E5" sqref="E5"/>
    </sheetView>
  </sheetViews>
  <sheetFormatPr defaultColWidth="10.140625" defaultRowHeight="15"/>
  <cols>
    <col min="1" max="1" width="9.8515625" style="16" customWidth="1"/>
    <col min="2" max="2" width="16.421875" style="16" customWidth="1"/>
    <col min="3" max="3" width="28.57421875" style="16" customWidth="1"/>
    <col min="4" max="4" width="17.140625" style="16" customWidth="1"/>
    <col min="5" max="5" width="18.140625" style="16" customWidth="1"/>
    <col min="6" max="8" width="10.140625" style="16" customWidth="1"/>
    <col min="9" max="9" width="11.421875" style="16" customWidth="1"/>
    <col min="10" max="16384" width="10.140625" style="16" customWidth="1"/>
  </cols>
  <sheetData>
    <row r="1" spans="2:5" ht="13.5">
      <c r="B1" s="161"/>
      <c r="C1" s="161"/>
      <c r="D1" s="161"/>
      <c r="E1" s="17" t="s">
        <v>285</v>
      </c>
    </row>
    <row r="2" spans="2:5" ht="13.5">
      <c r="B2" s="161"/>
      <c r="C2" s="161"/>
      <c r="D2" s="161"/>
      <c r="E2" s="18" t="s">
        <v>284</v>
      </c>
    </row>
    <row r="3" spans="2:5" ht="12.75">
      <c r="B3" s="161"/>
      <c r="C3" s="161"/>
      <c r="D3" s="161"/>
      <c r="E3" s="192" t="s">
        <v>405</v>
      </c>
    </row>
    <row r="4" spans="2:5" ht="12.75">
      <c r="B4" s="161"/>
      <c r="C4" s="161"/>
      <c r="D4" s="161"/>
      <c r="E4" s="39" t="s">
        <v>225</v>
      </c>
    </row>
    <row r="5" spans="2:5" ht="13.5">
      <c r="B5" s="161"/>
      <c r="C5" s="161"/>
      <c r="D5" s="161"/>
      <c r="E5" s="162" t="s">
        <v>169</v>
      </c>
    </row>
    <row r="6" spans="5:7" ht="12.75">
      <c r="E6" s="19"/>
      <c r="F6" s="19"/>
      <c r="G6" s="19"/>
    </row>
    <row r="7" spans="5:7" ht="12.75">
      <c r="E7" s="19"/>
      <c r="F7" s="19"/>
      <c r="G7" s="19"/>
    </row>
    <row r="8" spans="1:5" ht="64.5" customHeight="1">
      <c r="A8" s="414" t="s">
        <v>177</v>
      </c>
      <c r="B8" s="414"/>
      <c r="C8" s="414"/>
      <c r="D8" s="414"/>
      <c r="E8" s="414"/>
    </row>
    <row r="9" spans="1:5" ht="19.5" customHeight="1">
      <c r="A9" s="150"/>
      <c r="B9" s="150"/>
      <c r="C9" s="150"/>
      <c r="D9" s="150"/>
      <c r="E9" s="150"/>
    </row>
    <row r="10" spans="1:5" ht="14.25" thickBot="1">
      <c r="A10" s="163"/>
      <c r="B10" s="163"/>
      <c r="C10" s="163"/>
      <c r="D10" s="163"/>
      <c r="E10" s="162" t="s">
        <v>399</v>
      </c>
    </row>
    <row r="11" spans="1:5" ht="27.75">
      <c r="A11" s="164" t="s">
        <v>363</v>
      </c>
      <c r="B11" s="165" t="s">
        <v>282</v>
      </c>
      <c r="C11" s="165" t="s">
        <v>170</v>
      </c>
      <c r="D11" s="165" t="s">
        <v>175</v>
      </c>
      <c r="E11" s="166" t="s">
        <v>171</v>
      </c>
    </row>
    <row r="12" spans="1:8" ht="76.5" customHeight="1">
      <c r="A12" s="374">
        <v>1</v>
      </c>
      <c r="B12" s="375" t="s">
        <v>173</v>
      </c>
      <c r="C12" s="376" t="s">
        <v>174</v>
      </c>
      <c r="D12" s="377" t="s">
        <v>172</v>
      </c>
      <c r="E12" s="378">
        <v>50.5</v>
      </c>
      <c r="F12" s="19"/>
      <c r="G12" s="19"/>
      <c r="H12" s="19"/>
    </row>
    <row r="13" spans="1:8" ht="15" customHeight="1" thickBot="1">
      <c r="A13" s="415" t="s">
        <v>176</v>
      </c>
      <c r="B13" s="416"/>
      <c r="C13" s="416"/>
      <c r="D13" s="417"/>
      <c r="E13" s="361">
        <f>E12</f>
        <v>50.5</v>
      </c>
      <c r="F13" s="19"/>
      <c r="G13" s="19"/>
      <c r="H13" s="19"/>
    </row>
    <row r="14" ht="12.75">
      <c r="D14" s="19"/>
    </row>
    <row r="15" ht="12.75">
      <c r="D15" s="19"/>
    </row>
    <row r="16" ht="12.75">
      <c r="D16" s="19"/>
    </row>
    <row r="17" ht="12.75">
      <c r="D17" s="19"/>
    </row>
  </sheetData>
  <sheetProtection/>
  <mergeCells count="2">
    <mergeCell ref="A8:E8"/>
    <mergeCell ref="A13:D13"/>
  </mergeCells>
  <printOptions horizontalCentered="1"/>
  <pageMargins left="0.984251968503937" right="0.5905511811023623" top="0.5905511811023623" bottom="0.5905511811023623" header="0.5118110236220472" footer="0.5118110236220472"/>
  <pageSetup fitToHeight="1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Glazacheva</dc:creator>
  <cp:keywords/>
  <dc:description/>
  <cp:lastModifiedBy>Депутаты</cp:lastModifiedBy>
  <cp:lastPrinted>2015-02-10T12:28:03Z</cp:lastPrinted>
  <dcterms:created xsi:type="dcterms:W3CDTF">2013-10-22T11:59:53Z</dcterms:created>
  <dcterms:modified xsi:type="dcterms:W3CDTF">2015-02-10T12:32:01Z</dcterms:modified>
  <cp:category/>
  <cp:version/>
  <cp:contentType/>
  <cp:contentStatus/>
</cp:coreProperties>
</file>