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<sst xmlns="http://schemas.openxmlformats.org/spreadsheetml/2006/main" count="209" uniqueCount="183">
  <si>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</si>
  <si>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</si>
  <si>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</si>
  <si>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</si>
  <si>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</si>
  <si>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</si>
  <si>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</si>
  <si>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</si>
  <si>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</si>
  <si>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</si>
  <si>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</si>
  <si>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</si>
  <si>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</si>
  <si>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</si>
  <si>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</si>
  <si>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</si>
  <si>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</si>
  <si>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</si>
  <si>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</si>
  <si>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</si>
  <si>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</si>
  <si>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</si>
  <si>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</si>
  <si>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</si>
  <si>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</si>
  <si>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</si>
  <si>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</si>
  <si>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</si>
  <si>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</si>
  <si>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</si>
  <si>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</si>
  <si>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</si>
  <si>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</si>
  <si>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</si>
  <si>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</si>
  <si>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</si>
  <si>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</si>
  <si>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</si>
  <si>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</si>
  <si>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</si>
  <si>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</si>
  <si>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</si>
  <si>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</si>
  <si>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</si>
  <si>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</si>
  <si>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</si>
  <si>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</si>
  <si>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</si>
  <si>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</si>
  <si>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</si>
  <si>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</si>
  <si>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</si>
  <si>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</si>
  <si>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</si>
  <si>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</si>
  <si>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</si>
  <si>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</si>
  <si>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</si>
  <si>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</si>
  <si>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</si>
  <si>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</si>
  <si>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</si>
  <si>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</si>
  <si>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</si>
  <si>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</si>
  <si>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</si>
  <si>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</si>
  <si>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</si>
  <si>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</si>
  <si>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</si>
  <si>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</si>
  <si>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</si>
  <si>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</si>
  <si>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</si>
  <si>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</si>
  <si>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</si>
  <si>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</si>
  <si>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</si>
  <si>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</si>
  <si>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</si>
  <si>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</si>
  <si>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</si>
  <si>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</si>
  <si>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</si>
  <si>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</si>
  <si>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</si>
  <si>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</si>
  <si>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</si>
  <si>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</si>
  <si>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</si>
  <si>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</si>
  <si>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</si>
  <si>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</si>
  <si>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</si>
  <si>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</si>
  <si>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</si>
  <si>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</si>
  <si>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</si>
  <si>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</si>
  <si>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</si>
  <si>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</si>
  <si>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</si>
  <si>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</si>
  <si>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</si>
  <si>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</si>
  <si>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</si>
  <si>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</si>
  <si>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</si>
  <si>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</si>
  <si>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</si>
  <si>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</si>
  <si>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</si>
  <si>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</si>
  <si>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</si>
  <si>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</si>
  <si>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</si>
  <si>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</si>
  <si>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</si>
  <si>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</si>
  <si>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</si>
  <si>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</si>
  <si>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</si>
  <si>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</si>
  <si>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</si>
  <si>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</si>
  <si>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</si>
  <si>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</si>
  <si>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</si>
  <si>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</si>
  <si>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</si>
  <si>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</si>
  <si>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</si>
  <si>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</si>
  <si>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</si>
  <si>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</si>
  <si>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</si>
  <si>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</si>
  <si>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</si>
  <si>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</si>
  <si>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</si>
  <si>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</si>
  <si>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</si>
  <si>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</si>
  <si>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</si>
  <si>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</si>
  <si>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</si>
  <si>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</si>
  <si>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</si>
  <si>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</si>
  <si>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</si>
  <si>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</si>
  <si>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</si>
  <si>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</si>
  <si>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</si>
  <si>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</si>
  <si>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</si>
  <si>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</si>
  <si>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</si>
  <si>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</si>
  <si>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</si>
  <si>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</si>
  <si>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</si>
  <si>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</si>
  <si>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</si>
  <si>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0705</t>
  </si>
  <si>
    <t>Профессиональная подготовка, переподготовка и повышение квалификации</t>
  </si>
  <si>
    <t>% исполнения</t>
  </si>
  <si>
    <t>2306,59</t>
  </si>
  <si>
    <t>48,8</t>
  </si>
  <si>
    <t>131,8</t>
  </si>
  <si>
    <t>62,5</t>
  </si>
  <si>
    <t>19,22</t>
  </si>
  <si>
    <t>589,65</t>
  </si>
  <si>
    <t>2107,22</t>
  </si>
  <si>
    <t>99,01</t>
  </si>
  <si>
    <t>0,15</t>
  </si>
  <si>
    <t>2487,19</t>
  </si>
  <si>
    <t>к постановлению администрации</t>
  </si>
  <si>
    <t>Исполнено за 1 квартал 2020 года (тыс. руб.)</t>
  </si>
  <si>
    <t>Бюджет  2020 год, (тыс.руб.)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</si>
  <si>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1 квартал 2020 год </t>
  </si>
  <si>
    <t>Приложение  4</t>
  </si>
  <si>
    <t xml:space="preserve">от 20.04.2020г. № 118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</si>
</sst>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82" fontId="13" fillId="32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6" fillId="32" borderId="1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182" fontId="6" fillId="32" borderId="10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7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45.25390625" style="0" customWidth="1"/>
    <col min="2" max="2" width="8.87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4.125" style="1" customWidth="1"/>
    <col min="19" max="19" width="13.875" style="1" customWidth="1"/>
    <col min="20" max="20" width="13.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  <col min="26" max="26" width="3.25390625" style="0" customWidth="1"/>
  </cols>
  <sheetData>
    <row r="1" spans="1:23" ht="12.75">
      <c r="A1" s="2"/>
      <c r="B1" s="127" t="s">
        <v>181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37" t="s">
        <v>115</v>
      </c>
      <c r="V1" s="37" t="s">
        <v>115</v>
      </c>
      <c r="W1" s="38"/>
    </row>
    <row r="2" spans="1:23" ht="12.75">
      <c r="A2" s="2"/>
      <c r="B2" s="128" t="s">
        <v>177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37" t="s">
        <v>116</v>
      </c>
      <c r="V2" s="37" t="s">
        <v>116</v>
      </c>
      <c r="W2" s="38"/>
    </row>
    <row r="3" spans="1:23" ht="12.75">
      <c r="A3" s="2"/>
      <c r="B3" s="128" t="s">
        <v>159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37" t="s">
        <v>117</v>
      </c>
      <c r="V3" s="37" t="s">
        <v>117</v>
      </c>
      <c r="W3" s="38"/>
    </row>
    <row r="4" spans="1:23" ht="15" customHeight="1">
      <c r="A4" s="2"/>
      <c r="B4" s="128" t="s">
        <v>182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7" t="s">
        <v>118</v>
      </c>
      <c r="V4" s="37" t="s">
        <v>118</v>
      </c>
      <c r="W4" s="38"/>
    </row>
    <row r="5" spans="1:23" ht="1.5" customHeight="1" hidden="1">
      <c r="A5" s="2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63.75" customHeight="1" thickBot="1">
      <c r="A8" s="126" t="s">
        <v>180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9.5" customHeight="1" hidden="1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115"/>
      <c r="W9" s="115"/>
      <c r="X9" s="115"/>
    </row>
    <row r="10" spans="1:25" ht="15.75" customHeight="1">
      <c r="A10" s="123" t="s">
        <v>0</v>
      </c>
      <c r="B10" s="116" t="s">
        <v>1</v>
      </c>
      <c r="C10" s="116" t="s">
        <v>2</v>
      </c>
      <c r="D10" s="116"/>
      <c r="E10" s="116"/>
      <c r="F10" s="116" t="s">
        <v>3</v>
      </c>
      <c r="G10" s="118" t="s">
        <v>4</v>
      </c>
      <c r="H10" s="119"/>
      <c r="I10" s="120"/>
      <c r="J10" s="116" t="s">
        <v>5</v>
      </c>
      <c r="K10" s="116" t="s">
        <v>6</v>
      </c>
      <c r="L10" s="118" t="s">
        <v>4</v>
      </c>
      <c r="M10" s="119"/>
      <c r="N10" s="120"/>
      <c r="O10" s="116" t="s">
        <v>124</v>
      </c>
      <c r="P10" s="101" t="s">
        <v>134</v>
      </c>
      <c r="Q10" s="103" t="s">
        <v>143</v>
      </c>
      <c r="R10" s="101" t="s">
        <v>179</v>
      </c>
      <c r="S10" s="111" t="s">
        <v>178</v>
      </c>
      <c r="T10" s="101" t="s">
        <v>166</v>
      </c>
      <c r="U10" s="99" t="s">
        <v>7</v>
      </c>
      <c r="V10" s="106" t="s">
        <v>8</v>
      </c>
      <c r="W10" s="108" t="s">
        <v>9</v>
      </c>
      <c r="X10" s="121" t="s">
        <v>133</v>
      </c>
      <c r="Y10" s="97" t="s">
        <v>10</v>
      </c>
    </row>
    <row r="11" spans="1:25" ht="16.5" customHeight="1">
      <c r="A11" s="124"/>
      <c r="B11" s="117"/>
      <c r="C11" s="117"/>
      <c r="D11" s="117"/>
      <c r="E11" s="117"/>
      <c r="F11" s="117"/>
      <c r="G11" s="117" t="s">
        <v>11</v>
      </c>
      <c r="H11" s="117" t="s">
        <v>12</v>
      </c>
      <c r="I11" s="117" t="s">
        <v>13</v>
      </c>
      <c r="J11" s="117"/>
      <c r="K11" s="117"/>
      <c r="L11" s="117" t="s">
        <v>14</v>
      </c>
      <c r="M11" s="117" t="s">
        <v>12</v>
      </c>
      <c r="N11" s="117" t="s">
        <v>13</v>
      </c>
      <c r="O11" s="117"/>
      <c r="P11" s="102"/>
      <c r="Q11" s="104"/>
      <c r="R11" s="102"/>
      <c r="S11" s="112"/>
      <c r="T11" s="102"/>
      <c r="U11" s="100"/>
      <c r="V11" s="107"/>
      <c r="W11" s="109"/>
      <c r="X11" s="122"/>
      <c r="Y11" s="98"/>
    </row>
    <row r="12" spans="1:25" ht="30" customHeight="1">
      <c r="A12" s="124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02"/>
      <c r="Q12" s="105"/>
      <c r="R12" s="102"/>
      <c r="S12" s="113"/>
      <c r="T12" s="102"/>
      <c r="U12" s="100"/>
      <c r="V12" s="107"/>
      <c r="W12" s="110"/>
      <c r="X12" s="122"/>
      <c r="Y12" s="98"/>
    </row>
    <row r="13" spans="1:25" ht="9" customHeight="1" hidden="1">
      <c r="A13" s="124"/>
      <c r="B13" s="117"/>
      <c r="C13" s="117"/>
      <c r="D13" s="117"/>
      <c r="E13" s="117"/>
      <c r="F13" s="117"/>
      <c r="G13" s="40"/>
      <c r="H13" s="40"/>
      <c r="I13" s="40"/>
      <c r="J13" s="40"/>
      <c r="K13" s="40"/>
      <c r="L13" s="40"/>
      <c r="M13" s="40"/>
      <c r="N13" s="40"/>
      <c r="O13" s="117"/>
      <c r="P13" s="39"/>
      <c r="Q13" s="74"/>
      <c r="R13" s="39"/>
      <c r="S13" s="74"/>
      <c r="T13" s="39"/>
      <c r="U13" s="42"/>
      <c r="V13" s="43"/>
      <c r="W13" s="44"/>
      <c r="X13" s="122"/>
      <c r="Y13" s="4"/>
    </row>
    <row r="14" spans="1:26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144</v>
      </c>
      <c r="R14" s="80">
        <f>R16+R20+R21+R22</f>
        <v>12513.08</v>
      </c>
      <c r="S14" s="75" t="s">
        <v>176</v>
      </c>
      <c r="T14" s="84">
        <f>S14/R14*100</f>
        <v>19.876720999146492</v>
      </c>
      <c r="U14" s="50">
        <f>J14/G14*100</f>
        <v>111.5333925845163</v>
      </c>
      <c r="V14" s="51">
        <f>L14/G14*100</f>
        <v>103.4406765653839</v>
      </c>
      <c r="W14" s="52" t="e">
        <f>L14/L93*100</f>
        <v>#REF!</v>
      </c>
      <c r="X14" s="48">
        <f>SUM(X15:X22)</f>
        <v>33597.1</v>
      </c>
      <c r="Y14" s="5">
        <f>L14/X14*100</f>
        <v>212.35463775147258</v>
      </c>
      <c r="Z14" s="82"/>
    </row>
    <row r="15" spans="1:25" ht="0" customHeight="1" hidden="1">
      <c r="A15" s="53" t="s">
        <v>114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76"/>
      <c r="T15" s="81"/>
      <c r="U15" s="50">
        <f>J15/G15*100</f>
        <v>123.24966974900924</v>
      </c>
      <c r="V15" s="51">
        <f>L15/G15*100</f>
        <v>110.03963011889036</v>
      </c>
      <c r="W15" s="52"/>
      <c r="X15" s="58">
        <v>466.6</v>
      </c>
      <c r="Y15" s="5">
        <f>L15/X15*100</f>
        <v>178.52550364337762</v>
      </c>
    </row>
    <row r="16" spans="1:25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145</v>
      </c>
      <c r="R16" s="85">
        <v>11862.05</v>
      </c>
      <c r="S16" s="86" t="s">
        <v>167</v>
      </c>
      <c r="T16" s="83">
        <f>S16/R16*100</f>
        <v>19.445121205862396</v>
      </c>
      <c r="U16" s="50">
        <f>J16/G16*100</f>
        <v>102.26531817413466</v>
      </c>
      <c r="V16" s="51">
        <f>L16/G16*100</f>
        <v>99.00751008186232</v>
      </c>
      <c r="W16" s="60"/>
      <c r="X16" s="56">
        <v>26630.9</v>
      </c>
      <c r="Y16" s="5">
        <f>L16/X16*100</f>
        <v>169.35214356255327</v>
      </c>
    </row>
    <row r="17" spans="1:25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7"/>
      <c r="S17" s="86"/>
      <c r="T17" s="83" t="e">
        <f aca="true" t="shared" si="3" ref="T17:T79">S17/R17*100</f>
        <v>#DIV/0!</v>
      </c>
      <c r="U17" s="50"/>
      <c r="V17" s="51"/>
      <c r="W17" s="60"/>
      <c r="X17" s="56" t="s">
        <v>22</v>
      </c>
      <c r="Y17" s="5"/>
    </row>
    <row r="18" spans="1:25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7"/>
      <c r="S18" s="86"/>
      <c r="T18" s="83" t="e">
        <f t="shared" si="3"/>
        <v>#DIV/0!</v>
      </c>
      <c r="U18" s="50">
        <f>J18/G18*100</f>
        <v>136.36266438575856</v>
      </c>
      <c r="V18" s="51">
        <f>L18/G18*100</f>
        <v>106.71442317972844</v>
      </c>
      <c r="W18" s="60"/>
      <c r="X18" s="56">
        <v>6499.6</v>
      </c>
      <c r="Y18" s="5">
        <f>L18/X18*100</f>
        <v>153.56329620284325</v>
      </c>
    </row>
    <row r="19" spans="1:25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7"/>
      <c r="S19" s="86"/>
      <c r="T19" s="83" t="e">
        <f t="shared" si="3"/>
        <v>#DIV/0!</v>
      </c>
      <c r="U19" s="50">
        <f>J19/G19*100</f>
        <v>0</v>
      </c>
      <c r="V19" s="51">
        <f>L19/G19*100</f>
        <v>0</v>
      </c>
      <c r="W19" s="60"/>
      <c r="X19" s="56"/>
      <c r="Y19" s="5"/>
    </row>
    <row r="20" spans="1:25" ht="63.75" customHeight="1">
      <c r="A20" s="59" t="s">
        <v>162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8">
        <v>195.03</v>
      </c>
      <c r="S20" s="86" t="s">
        <v>168</v>
      </c>
      <c r="T20" s="83">
        <f t="shared" si="3"/>
        <v>25.021791519253444</v>
      </c>
      <c r="U20" s="50"/>
      <c r="V20" s="51"/>
      <c r="W20" s="60"/>
      <c r="X20" s="56"/>
      <c r="Y20" s="5"/>
    </row>
    <row r="21" spans="1:25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137</v>
      </c>
      <c r="P21" s="57"/>
      <c r="Q21" s="76"/>
      <c r="R21" s="88">
        <v>50</v>
      </c>
      <c r="S21" s="86">
        <v>0</v>
      </c>
      <c r="T21" s="83">
        <f t="shared" si="3"/>
        <v>0</v>
      </c>
      <c r="U21" s="50"/>
      <c r="V21" s="51"/>
      <c r="W21" s="60"/>
      <c r="X21" s="56"/>
      <c r="Y21" s="5"/>
    </row>
    <row r="22" spans="1:25" ht="16.5" customHeight="1">
      <c r="A22" s="59" t="s">
        <v>123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>G22+H22+I22</f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>L22+M22+N22</f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138</v>
      </c>
      <c r="P22" s="57">
        <v>511</v>
      </c>
      <c r="Q22" s="76" t="s">
        <v>146</v>
      </c>
      <c r="R22" s="88">
        <v>406</v>
      </c>
      <c r="S22" s="86" t="s">
        <v>169</v>
      </c>
      <c r="T22" s="83">
        <f t="shared" si="3"/>
        <v>32.46305418719212</v>
      </c>
      <c r="U22" s="50"/>
      <c r="V22" s="51"/>
      <c r="W22" s="60"/>
      <c r="X22" s="56"/>
      <c r="Y22" s="5"/>
    </row>
    <row r="23" spans="1:25" ht="18.75" customHeight="1" hidden="1">
      <c r="A23" s="45" t="s">
        <v>139</v>
      </c>
      <c r="B23" s="46" t="s">
        <v>141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147</v>
      </c>
      <c r="R23" s="89"/>
      <c r="S23" s="90"/>
      <c r="T23" s="83" t="e">
        <f t="shared" si="3"/>
        <v>#DIV/0!</v>
      </c>
      <c r="U23" s="50">
        <f>J23/G23*100</f>
        <v>124.86421080935735</v>
      </c>
      <c r="V23" s="51">
        <f>L23/G23*100</f>
        <v>109.6531325625168</v>
      </c>
      <c r="W23" s="60"/>
      <c r="X23" s="56">
        <v>2007.6</v>
      </c>
      <c r="Y23" s="5">
        <f aca="true" t="shared" si="4" ref="Y23:Y35">L23/X23*100</f>
        <v>203.1281131699542</v>
      </c>
    </row>
    <row r="24" spans="1:25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7"/>
      <c r="S24" s="86"/>
      <c r="T24" s="83" t="e">
        <f t="shared" si="3"/>
        <v>#DIV/0!</v>
      </c>
      <c r="U24" s="50">
        <f>J24/G24*100</f>
        <v>137.33333333333334</v>
      </c>
      <c r="V24" s="51">
        <f>L24/G24*100</f>
        <v>100</v>
      </c>
      <c r="W24" s="60"/>
      <c r="X24" s="56">
        <v>357.4</v>
      </c>
      <c r="Y24" s="5">
        <f t="shared" si="4"/>
        <v>419.6978175713487</v>
      </c>
    </row>
    <row r="25" spans="1:25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7"/>
      <c r="S25" s="86"/>
      <c r="T25" s="83" t="e">
        <f t="shared" si="3"/>
        <v>#DIV/0!</v>
      </c>
      <c r="U25" s="50">
        <f>J25/G25*100</f>
        <v>0</v>
      </c>
      <c r="V25" s="51">
        <f>L25/G25*100</f>
        <v>0</v>
      </c>
      <c r="W25" s="60"/>
      <c r="X25" s="56">
        <v>69</v>
      </c>
      <c r="Y25" s="5">
        <f t="shared" si="4"/>
        <v>0</v>
      </c>
    </row>
    <row r="26" spans="1:25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7"/>
      <c r="S26" s="86"/>
      <c r="T26" s="83" t="e">
        <f t="shared" si="3"/>
        <v>#DIV/0!</v>
      </c>
      <c r="U26" s="50"/>
      <c r="V26" s="51"/>
      <c r="W26" s="60"/>
      <c r="X26" s="56">
        <v>976.5</v>
      </c>
      <c r="Y26" s="5">
        <f t="shared" si="4"/>
        <v>0</v>
      </c>
    </row>
    <row r="27" spans="1:25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7"/>
      <c r="S27" s="86"/>
      <c r="T27" s="83" t="e">
        <f t="shared" si="3"/>
        <v>#DIV/0!</v>
      </c>
      <c r="U27" s="50"/>
      <c r="V27" s="51"/>
      <c r="W27" s="60"/>
      <c r="X27" s="56">
        <v>311.4</v>
      </c>
      <c r="Y27" s="5">
        <f t="shared" si="4"/>
        <v>0</v>
      </c>
    </row>
    <row r="28" spans="1:25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7"/>
      <c r="S28" s="86"/>
      <c r="T28" s="83" t="e">
        <f t="shared" si="3"/>
        <v>#DIV/0!</v>
      </c>
      <c r="U28" s="50"/>
      <c r="V28" s="51"/>
      <c r="W28" s="60"/>
      <c r="X28" s="56">
        <v>2079.9</v>
      </c>
      <c r="Y28" s="5">
        <f t="shared" si="4"/>
        <v>0</v>
      </c>
    </row>
    <row r="29" spans="1:25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7"/>
      <c r="S29" s="86"/>
      <c r="T29" s="83" t="e">
        <f t="shared" si="3"/>
        <v>#DIV/0!</v>
      </c>
      <c r="U29" s="50">
        <f>J29/G29*100</f>
        <v>0</v>
      </c>
      <c r="V29" s="51">
        <f>L29/G29*100</f>
        <v>0</v>
      </c>
      <c r="W29" s="60"/>
      <c r="X29" s="56">
        <v>3897.1</v>
      </c>
      <c r="Y29" s="5">
        <f t="shared" si="4"/>
        <v>0</v>
      </c>
    </row>
    <row r="30" spans="1:25" ht="0.75" customHeight="1">
      <c r="A30" s="59"/>
      <c r="B30" s="54"/>
      <c r="C30" s="56"/>
      <c r="D30" s="56"/>
      <c r="E30" s="56"/>
      <c r="F30" s="55"/>
      <c r="G30" s="56"/>
      <c r="H30" s="56"/>
      <c r="I30" s="56"/>
      <c r="J30" s="56"/>
      <c r="K30" s="56"/>
      <c r="L30" s="56"/>
      <c r="M30" s="56"/>
      <c r="N30" s="56"/>
      <c r="O30" s="54"/>
      <c r="P30" s="57"/>
      <c r="Q30" s="76"/>
      <c r="R30" s="87"/>
      <c r="S30" s="86"/>
      <c r="T30" s="83" t="e">
        <f t="shared" si="3"/>
        <v>#DIV/0!</v>
      </c>
      <c r="U30" s="50"/>
      <c r="V30" s="51"/>
      <c r="W30" s="60"/>
      <c r="X30" s="56"/>
      <c r="Y30" s="5"/>
    </row>
    <row r="31" spans="1:25" ht="20.25" customHeight="1">
      <c r="A31" s="45" t="s">
        <v>139</v>
      </c>
      <c r="B31" s="46" t="s">
        <v>141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91">
        <v>267.2</v>
      </c>
      <c r="S31" s="86" t="s">
        <v>170</v>
      </c>
      <c r="T31" s="83">
        <f t="shared" si="3"/>
        <v>23.39071856287425</v>
      </c>
      <c r="U31" s="50"/>
      <c r="V31" s="51"/>
      <c r="W31" s="60"/>
      <c r="X31" s="56">
        <v>2166.8</v>
      </c>
      <c r="Y31" s="5">
        <f t="shared" si="4"/>
        <v>0</v>
      </c>
    </row>
    <row r="32" spans="1:25" ht="31.5">
      <c r="A32" s="59" t="s">
        <v>140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142</v>
      </c>
      <c r="P32" s="57"/>
      <c r="Q32" s="76" t="s">
        <v>147</v>
      </c>
      <c r="R32" s="88">
        <v>267.2</v>
      </c>
      <c r="S32" s="86" t="s">
        <v>170</v>
      </c>
      <c r="T32" s="83">
        <f t="shared" si="3"/>
        <v>23.39071856287425</v>
      </c>
      <c r="U32" s="50">
        <f aca="true" t="shared" si="5" ref="U32:U38">J32/G32*100</f>
        <v>199.04</v>
      </c>
      <c r="V32" s="51">
        <f aca="true" t="shared" si="6" ref="V32:V38">L32/G32*100</f>
        <v>197.06</v>
      </c>
      <c r="W32" s="60"/>
      <c r="X32" s="56">
        <v>706.7</v>
      </c>
      <c r="Y32" s="5">
        <f t="shared" si="4"/>
        <v>1394.2266874204047</v>
      </c>
    </row>
    <row r="33" spans="1:25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8"/>
      <c r="S33" s="86"/>
      <c r="T33" s="83" t="e">
        <f t="shared" si="3"/>
        <v>#DIV/0!</v>
      </c>
      <c r="U33" s="50" t="e">
        <f t="shared" si="5"/>
        <v>#DIV/0!</v>
      </c>
      <c r="V33" s="51" t="e">
        <f t="shared" si="6"/>
        <v>#DIV/0!</v>
      </c>
      <c r="W33" s="60"/>
      <c r="X33" s="56"/>
      <c r="Y33" s="5" t="e">
        <f t="shared" si="4"/>
        <v>#DIV/0!</v>
      </c>
    </row>
    <row r="34" spans="1:25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8"/>
      <c r="S34" s="86"/>
      <c r="T34" s="83" t="e">
        <f t="shared" si="3"/>
        <v>#DIV/0!</v>
      </c>
      <c r="U34" s="50" t="e">
        <f t="shared" si="5"/>
        <v>#DIV/0!</v>
      </c>
      <c r="V34" s="51" t="e">
        <f t="shared" si="6"/>
        <v>#DIV/0!</v>
      </c>
      <c r="W34" s="60"/>
      <c r="X34" s="56"/>
      <c r="Y34" s="5" t="e">
        <f t="shared" si="4"/>
        <v>#DIV/0!</v>
      </c>
    </row>
    <row r="35" spans="1:25" ht="32.25" customHeight="1">
      <c r="A35" s="45" t="s">
        <v>36</v>
      </c>
      <c r="B35" s="46" t="s">
        <v>37</v>
      </c>
      <c r="C35" s="47">
        <f>SUM(C37:C38)</f>
        <v>0</v>
      </c>
      <c r="D35" s="47">
        <f>SUM(D37:D38)</f>
        <v>0</v>
      </c>
      <c r="E35" s="47">
        <f>SUM(E36:E38)</f>
        <v>1000</v>
      </c>
      <c r="F35" s="47">
        <f>SUM(F36:F36)</f>
        <v>2800</v>
      </c>
      <c r="G35" s="47">
        <f>SUM(G36:G36)</f>
        <v>2800</v>
      </c>
      <c r="H35" s="47">
        <f>SUM(H36:H36)</f>
        <v>0</v>
      </c>
      <c r="I35" s="47">
        <f>SUM(I36:I36)</f>
        <v>0</v>
      </c>
      <c r="J35" s="47">
        <f>SUM(J36:J38)</f>
        <v>4292</v>
      </c>
      <c r="K35" s="47">
        <f>SUM(K36:K38)</f>
        <v>2800</v>
      </c>
      <c r="L35" s="47">
        <f>SUM(L36:L38)</f>
        <v>2800</v>
      </c>
      <c r="M35" s="47">
        <f>SUM(M36:M38)</f>
        <v>0</v>
      </c>
      <c r="N35" s="47">
        <f>SUM(N36:N38)</f>
        <v>0</v>
      </c>
      <c r="O35" s="46"/>
      <c r="P35" s="49">
        <v>100</v>
      </c>
      <c r="Q35" s="75"/>
      <c r="R35" s="91">
        <v>35</v>
      </c>
      <c r="S35" s="90">
        <v>0</v>
      </c>
      <c r="T35" s="96">
        <f t="shared" si="3"/>
        <v>0</v>
      </c>
      <c r="U35" s="50">
        <f t="shared" si="5"/>
        <v>153.28571428571428</v>
      </c>
      <c r="V35" s="51">
        <f t="shared" si="6"/>
        <v>100</v>
      </c>
      <c r="W35" s="52" t="e">
        <f>L35/L93*100</f>
        <v>#REF!</v>
      </c>
      <c r="X35" s="47">
        <f>SUM(X36:X38)</f>
        <v>250</v>
      </c>
      <c r="Y35" s="5">
        <f t="shared" si="4"/>
        <v>1120</v>
      </c>
    </row>
    <row r="36" spans="1:25" ht="48.75" customHeight="1">
      <c r="A36" s="59" t="s">
        <v>132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8">
        <v>5</v>
      </c>
      <c r="S36" s="86">
        <v>0</v>
      </c>
      <c r="T36" s="83">
        <f t="shared" si="3"/>
        <v>0</v>
      </c>
      <c r="U36" s="50">
        <f t="shared" si="5"/>
        <v>153.28571428571428</v>
      </c>
      <c r="V36" s="51">
        <f t="shared" si="6"/>
        <v>100</v>
      </c>
      <c r="W36" s="52"/>
      <c r="X36" s="56">
        <v>250</v>
      </c>
      <c r="Y36" s="5"/>
    </row>
    <row r="37" spans="1:25" ht="15" customHeight="1" hidden="1">
      <c r="A37" s="59" t="s">
        <v>39</v>
      </c>
      <c r="B37" s="54" t="s">
        <v>40</v>
      </c>
      <c r="C37" s="56"/>
      <c r="D37" s="56"/>
      <c r="E37" s="56"/>
      <c r="F37" s="55">
        <f t="shared" si="2"/>
        <v>37.5</v>
      </c>
      <c r="G37" s="56">
        <v>12.5</v>
      </c>
      <c r="H37" s="56">
        <v>12.5</v>
      </c>
      <c r="I37" s="56">
        <v>12.5</v>
      </c>
      <c r="J37" s="56"/>
      <c r="K37" s="56">
        <f t="shared" si="1"/>
        <v>0</v>
      </c>
      <c r="L37" s="56"/>
      <c r="M37" s="56"/>
      <c r="N37" s="56"/>
      <c r="O37" s="54" t="s">
        <v>40</v>
      </c>
      <c r="P37" s="57"/>
      <c r="Q37" s="76"/>
      <c r="R37" s="88"/>
      <c r="S37" s="86"/>
      <c r="T37" s="83" t="e">
        <f t="shared" si="3"/>
        <v>#DIV/0!</v>
      </c>
      <c r="U37" s="50">
        <f t="shared" si="5"/>
        <v>0</v>
      </c>
      <c r="V37" s="51">
        <f t="shared" si="6"/>
        <v>0</v>
      </c>
      <c r="W37" s="60"/>
      <c r="X37" s="56"/>
      <c r="Y37" s="5" t="e">
        <f>L37/X37*100</f>
        <v>#DIV/0!</v>
      </c>
    </row>
    <row r="38" spans="1:25" ht="23.25" customHeight="1" hidden="1">
      <c r="A38" s="59" t="s">
        <v>41</v>
      </c>
      <c r="B38" s="54" t="s">
        <v>42</v>
      </c>
      <c r="C38" s="56">
        <v>0</v>
      </c>
      <c r="D38" s="56"/>
      <c r="E38" s="56">
        <v>0</v>
      </c>
      <c r="F38" s="55">
        <f t="shared" si="2"/>
        <v>1500</v>
      </c>
      <c r="G38" s="56">
        <v>500</v>
      </c>
      <c r="H38" s="56">
        <v>500</v>
      </c>
      <c r="I38" s="56">
        <v>500</v>
      </c>
      <c r="J38" s="56"/>
      <c r="K38" s="56">
        <f t="shared" si="1"/>
        <v>0</v>
      </c>
      <c r="L38" s="56"/>
      <c r="M38" s="56"/>
      <c r="N38" s="56"/>
      <c r="O38" s="54" t="s">
        <v>42</v>
      </c>
      <c r="P38" s="57"/>
      <c r="Q38" s="76"/>
      <c r="R38" s="88"/>
      <c r="S38" s="86"/>
      <c r="T38" s="83" t="e">
        <f t="shared" si="3"/>
        <v>#DIV/0!</v>
      </c>
      <c r="U38" s="50">
        <f t="shared" si="5"/>
        <v>0</v>
      </c>
      <c r="V38" s="51">
        <f t="shared" si="6"/>
        <v>0</v>
      </c>
      <c r="W38" s="60"/>
      <c r="X38" s="56"/>
      <c r="Y38" s="5" t="e">
        <f>L38/X38*100</f>
        <v>#DIV/0!</v>
      </c>
    </row>
    <row r="39" spans="1:25" ht="36" customHeight="1">
      <c r="A39" s="59" t="s">
        <v>157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158</v>
      </c>
      <c r="P39" s="57"/>
      <c r="Q39" s="76"/>
      <c r="R39" s="88">
        <v>30</v>
      </c>
      <c r="S39" s="86">
        <v>0</v>
      </c>
      <c r="T39" s="83">
        <f t="shared" si="3"/>
        <v>0</v>
      </c>
      <c r="U39" s="50"/>
      <c r="V39" s="51"/>
      <c r="W39" s="60"/>
      <c r="X39" s="56"/>
      <c r="Y39" s="5"/>
    </row>
    <row r="40" spans="1:25" ht="24" customHeight="1">
      <c r="A40" s="45" t="s">
        <v>43</v>
      </c>
      <c r="B40" s="46" t="s">
        <v>44</v>
      </c>
      <c r="C40" s="47">
        <f>SUM(C41:C48)</f>
        <v>7159</v>
      </c>
      <c r="D40" s="47">
        <f>SUM(D41:D48)</f>
        <v>0</v>
      </c>
      <c r="E40" s="47" t="e">
        <f>#REF!+#REF!+E43+E44+E46+E48</f>
        <v>#REF!</v>
      </c>
      <c r="F40" s="47" t="e">
        <f>#REF!+#REF!+F43+F44+F46+F48</f>
        <v>#REF!</v>
      </c>
      <c r="G40" s="47" t="e">
        <f>#REF!+#REF!+G43+G44+G46+G48</f>
        <v>#REF!</v>
      </c>
      <c r="H40" s="47" t="e">
        <f>#REF!+#REF!+H43+H44+H46+H48</f>
        <v>#REF!</v>
      </c>
      <c r="I40" s="47" t="e">
        <f>#REF!+#REF!+I43+I44+I46+I48</f>
        <v>#REF!</v>
      </c>
      <c r="J40" s="47" t="e">
        <f>#REF!+#REF!+J43+J44+J46+J48+J45</f>
        <v>#REF!</v>
      </c>
      <c r="K40" s="47" t="e">
        <f>#REF!+#REF!+K43+K44+K46+K48+K45</f>
        <v>#REF!</v>
      </c>
      <c r="L40" s="47" t="e">
        <f>#REF!+#REF!+L43+L44+L46+L48+L45</f>
        <v>#REF!</v>
      </c>
      <c r="M40" s="47" t="e">
        <f>#REF!+#REF!+M43+M44+M46+M48+M45</f>
        <v>#REF!</v>
      </c>
      <c r="N40" s="47" t="e">
        <f>#REF!+#REF!+N43+N44+N46+N48+N45</f>
        <v>#REF!</v>
      </c>
      <c r="O40" s="46"/>
      <c r="P40" s="49">
        <v>721</v>
      </c>
      <c r="Q40" s="75" t="s">
        <v>149</v>
      </c>
      <c r="R40" s="91">
        <f>R41+R48</f>
        <v>10722.88</v>
      </c>
      <c r="S40" s="90">
        <v>19.22</v>
      </c>
      <c r="T40" s="96">
        <f t="shared" si="3"/>
        <v>0.17924288996985885</v>
      </c>
      <c r="U40" s="50" t="e">
        <f>J40/G40*100</f>
        <v>#REF!</v>
      </c>
      <c r="V40" s="51" t="e">
        <f>L40/G40*100</f>
        <v>#REF!</v>
      </c>
      <c r="W40" s="52" t="e">
        <f>L40/L93*100</f>
        <v>#REF!</v>
      </c>
      <c r="X40" s="47" t="e">
        <f>#REF!+#REF!+X43+X44+X46+X48</f>
        <v>#REF!</v>
      </c>
      <c r="Y40" s="5" t="e">
        <f>L40/X40*100</f>
        <v>#REF!</v>
      </c>
    </row>
    <row r="41" spans="1:25" ht="16.5" customHeight="1">
      <c r="A41" s="59" t="s">
        <v>156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52</v>
      </c>
      <c r="P41" s="57"/>
      <c r="Q41" s="76"/>
      <c r="R41" s="88">
        <v>10712.88</v>
      </c>
      <c r="S41" s="86" t="s">
        <v>171</v>
      </c>
      <c r="T41" s="83">
        <f t="shared" si="3"/>
        <v>0.17941020528560014</v>
      </c>
      <c r="U41" s="50"/>
      <c r="V41" s="51"/>
      <c r="W41" s="60"/>
      <c r="X41" s="56"/>
      <c r="Y41" s="5"/>
    </row>
    <row r="42" spans="1:25" ht="0.75" customHeight="1" hidden="1">
      <c r="A42" s="59" t="s">
        <v>126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127</v>
      </c>
      <c r="P42" s="57"/>
      <c r="Q42" s="76"/>
      <c r="R42" s="88"/>
      <c r="S42" s="86"/>
      <c r="T42" s="83" t="e">
        <f t="shared" si="3"/>
        <v>#DIV/0!</v>
      </c>
      <c r="U42" s="50"/>
      <c r="V42" s="51"/>
      <c r="W42" s="60"/>
      <c r="X42" s="56"/>
      <c r="Y42" s="5"/>
    </row>
    <row r="43" spans="1:25" ht="0" customHeight="1" hidden="1">
      <c r="A43" s="59" t="s">
        <v>45</v>
      </c>
      <c r="B43" s="54"/>
      <c r="C43" s="56">
        <v>3759</v>
      </c>
      <c r="D43" s="56"/>
      <c r="E43" s="56">
        <v>5260</v>
      </c>
      <c r="F43" s="55">
        <f t="shared" si="2"/>
        <v>6321.5</v>
      </c>
      <c r="G43" s="56">
        <f>5375.5+946</f>
        <v>6321.5</v>
      </c>
      <c r="H43" s="56"/>
      <c r="I43" s="56"/>
      <c r="J43" s="56">
        <v>8120.4</v>
      </c>
      <c r="K43" s="56">
        <f t="shared" si="1"/>
        <v>6952</v>
      </c>
      <c r="L43" s="56">
        <v>6952</v>
      </c>
      <c r="M43" s="56"/>
      <c r="N43" s="56"/>
      <c r="O43" s="54" t="s">
        <v>46</v>
      </c>
      <c r="P43" s="57">
        <v>500</v>
      </c>
      <c r="Q43" s="76"/>
      <c r="R43" s="88"/>
      <c r="S43" s="86"/>
      <c r="T43" s="83" t="e">
        <f t="shared" si="3"/>
        <v>#DIV/0!</v>
      </c>
      <c r="U43" s="50">
        <f>J43/G43*100</f>
        <v>128.45685359487462</v>
      </c>
      <c r="V43" s="51">
        <f>L43/G43*100</f>
        <v>109.97389860001583</v>
      </c>
      <c r="W43" s="60"/>
      <c r="X43" s="56">
        <v>2405.8</v>
      </c>
      <c r="Y43" s="5">
        <f>L43/X43*100</f>
        <v>288.9683265441849</v>
      </c>
    </row>
    <row r="44" spans="1:25" ht="12" customHeight="1" hidden="1">
      <c r="A44" s="59" t="s">
        <v>47</v>
      </c>
      <c r="B44" s="54"/>
      <c r="C44" s="56"/>
      <c r="D44" s="56"/>
      <c r="E44" s="56"/>
      <c r="F44" s="55">
        <f t="shared" si="2"/>
        <v>22162.7</v>
      </c>
      <c r="G44" s="56"/>
      <c r="H44" s="56">
        <f>17564.9+4597.8</f>
        <v>22162.7</v>
      </c>
      <c r="I44" s="56"/>
      <c r="J44" s="56"/>
      <c r="K44" s="56">
        <f t="shared" si="1"/>
        <v>0</v>
      </c>
      <c r="L44" s="56"/>
      <c r="M44" s="56"/>
      <c r="N44" s="56"/>
      <c r="O44" s="54" t="s">
        <v>46</v>
      </c>
      <c r="P44" s="57"/>
      <c r="Q44" s="76"/>
      <c r="R44" s="88"/>
      <c r="S44" s="86"/>
      <c r="T44" s="83" t="e">
        <f t="shared" si="3"/>
        <v>#DIV/0!</v>
      </c>
      <c r="U44" s="50"/>
      <c r="V44" s="51"/>
      <c r="W44" s="60"/>
      <c r="X44" s="56">
        <v>13108.7</v>
      </c>
      <c r="Y44" s="5">
        <f>L44/X44*100</f>
        <v>0</v>
      </c>
    </row>
    <row r="45" spans="1:25" ht="12.75" customHeight="1" hidden="1">
      <c r="A45" s="59" t="s">
        <v>48</v>
      </c>
      <c r="B45" s="54"/>
      <c r="C45" s="56"/>
      <c r="D45" s="56"/>
      <c r="E45" s="56"/>
      <c r="F45" s="55">
        <f t="shared" si="2"/>
        <v>946</v>
      </c>
      <c r="G45" s="56">
        <v>946</v>
      </c>
      <c r="H45" s="56"/>
      <c r="I45" s="56"/>
      <c r="J45" s="56">
        <v>1818</v>
      </c>
      <c r="K45" s="56">
        <f t="shared" si="1"/>
        <v>1818</v>
      </c>
      <c r="L45" s="56">
        <v>1818</v>
      </c>
      <c r="M45" s="56"/>
      <c r="N45" s="56"/>
      <c r="O45" s="54"/>
      <c r="P45" s="57"/>
      <c r="Q45" s="76"/>
      <c r="R45" s="88"/>
      <c r="S45" s="86"/>
      <c r="T45" s="83" t="e">
        <f t="shared" si="3"/>
        <v>#DIV/0!</v>
      </c>
      <c r="U45" s="50">
        <f aca="true" t="shared" si="7" ref="U45:U52">J45/G45*100</f>
        <v>192.17758985200845</v>
      </c>
      <c r="V45" s="51">
        <f aca="true" t="shared" si="8" ref="V45:V52">L45/G45*100</f>
        <v>192.17758985200845</v>
      </c>
      <c r="W45" s="60"/>
      <c r="X45" s="56"/>
      <c r="Y45" s="5"/>
    </row>
    <row r="46" spans="1:25" ht="15.75" customHeight="1" hidden="1">
      <c r="A46" s="41" t="s">
        <v>49</v>
      </c>
      <c r="B46" s="54"/>
      <c r="C46" s="56">
        <v>1500</v>
      </c>
      <c r="D46" s="56"/>
      <c r="E46" s="56">
        <v>1000</v>
      </c>
      <c r="F46" s="55">
        <f t="shared" si="2"/>
        <v>1000</v>
      </c>
      <c r="G46" s="56">
        <v>1000</v>
      </c>
      <c r="H46" s="56"/>
      <c r="I46" s="56"/>
      <c r="J46" s="56">
        <v>3518.5</v>
      </c>
      <c r="K46" s="56">
        <f t="shared" si="1"/>
        <v>1846</v>
      </c>
      <c r="L46" s="56">
        <v>1846</v>
      </c>
      <c r="M46" s="56"/>
      <c r="N46" s="56"/>
      <c r="O46" s="54" t="s">
        <v>50</v>
      </c>
      <c r="P46" s="57"/>
      <c r="Q46" s="76"/>
      <c r="R46" s="88"/>
      <c r="S46" s="86"/>
      <c r="T46" s="83" t="e">
        <f t="shared" si="3"/>
        <v>#DIV/0!</v>
      </c>
      <c r="U46" s="50">
        <f t="shared" si="7"/>
        <v>351.85</v>
      </c>
      <c r="V46" s="51">
        <f t="shared" si="8"/>
        <v>184.60000000000002</v>
      </c>
      <c r="W46" s="60"/>
      <c r="X46" s="56">
        <v>590.2</v>
      </c>
      <c r="Y46" s="5">
        <f>L46/X46*100</f>
        <v>312.77533039647574</v>
      </c>
    </row>
    <row r="47" spans="1:25" ht="16.5" customHeight="1" hidden="1">
      <c r="A47" s="59" t="s">
        <v>51</v>
      </c>
      <c r="B47" s="54"/>
      <c r="C47" s="56"/>
      <c r="D47" s="56"/>
      <c r="E47" s="56">
        <v>1000</v>
      </c>
      <c r="F47" s="55">
        <f t="shared" si="2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4" t="s">
        <v>52</v>
      </c>
      <c r="P47" s="57">
        <f>J47+K47+L47</f>
        <v>1250</v>
      </c>
      <c r="Q47" s="76"/>
      <c r="R47" s="88"/>
      <c r="S47" s="86"/>
      <c r="T47" s="83" t="e">
        <f t="shared" si="3"/>
        <v>#DIV/0!</v>
      </c>
      <c r="U47" s="50">
        <f t="shared" si="7"/>
        <v>25</v>
      </c>
      <c r="V47" s="51">
        <f t="shared" si="8"/>
        <v>25</v>
      </c>
      <c r="W47" s="60"/>
      <c r="X47" s="56">
        <v>155.6</v>
      </c>
      <c r="Y47" s="5">
        <f>L47/X47*100</f>
        <v>160.66838046272494</v>
      </c>
    </row>
    <row r="48" spans="1:25" ht="27" customHeight="1">
      <c r="A48" s="59" t="s">
        <v>160</v>
      </c>
      <c r="B48" s="54"/>
      <c r="C48" s="56">
        <v>1900</v>
      </c>
      <c r="D48" s="56"/>
      <c r="E48" s="56">
        <f>SUM(E49:E49)</f>
        <v>900</v>
      </c>
      <c r="F48" s="55">
        <f t="shared" si="2"/>
        <v>900</v>
      </c>
      <c r="G48" s="56">
        <f>SUM(G49:G49)</f>
        <v>900</v>
      </c>
      <c r="H48" s="56">
        <f>SUM(H49:H49)</f>
        <v>0</v>
      </c>
      <c r="I48" s="56">
        <f>SUM(I49:I49)</f>
        <v>0</v>
      </c>
      <c r="J48" s="56">
        <f>SUM(J49:J49)</f>
        <v>900</v>
      </c>
      <c r="K48" s="56">
        <f t="shared" si="1"/>
        <v>900</v>
      </c>
      <c r="L48" s="56">
        <f>SUM(L49:L49)</f>
        <v>900</v>
      </c>
      <c r="M48" s="56">
        <f>SUM(M49:M49)</f>
        <v>0</v>
      </c>
      <c r="N48" s="56">
        <f>SUM(N49:N49)</f>
        <v>0</v>
      </c>
      <c r="O48" s="54" t="s">
        <v>53</v>
      </c>
      <c r="P48" s="57">
        <v>561</v>
      </c>
      <c r="Q48" s="76" t="s">
        <v>148</v>
      </c>
      <c r="R48" s="88">
        <v>10</v>
      </c>
      <c r="S48" s="86">
        <v>0</v>
      </c>
      <c r="T48" s="83">
        <f t="shared" si="3"/>
        <v>0</v>
      </c>
      <c r="U48" s="50">
        <f t="shared" si="7"/>
        <v>100</v>
      </c>
      <c r="V48" s="51">
        <f t="shared" si="8"/>
        <v>100</v>
      </c>
      <c r="W48" s="60"/>
      <c r="X48" s="56">
        <v>630</v>
      </c>
      <c r="Y48" s="5">
        <f>L48/X48*100</f>
        <v>142.85714285714286</v>
      </c>
    </row>
    <row r="49" spans="1:25" ht="2.25" customHeight="1" hidden="1">
      <c r="A49" s="59">
        <v>3</v>
      </c>
      <c r="B49" s="54"/>
      <c r="C49" s="56"/>
      <c r="D49" s="56"/>
      <c r="E49" s="56">
        <v>900</v>
      </c>
      <c r="F49" s="55">
        <f t="shared" si="2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4"/>
      <c r="P49" s="57"/>
      <c r="Q49" s="76"/>
      <c r="R49" s="88"/>
      <c r="S49" s="86"/>
      <c r="T49" s="83" t="e">
        <f t="shared" si="3"/>
        <v>#DIV/0!</v>
      </c>
      <c r="U49" s="50">
        <f t="shared" si="7"/>
        <v>100</v>
      </c>
      <c r="V49" s="51">
        <f t="shared" si="8"/>
        <v>100</v>
      </c>
      <c r="W49" s="60"/>
      <c r="X49" s="56">
        <v>630</v>
      </c>
      <c r="Y49" s="5">
        <f>L49/X49*100</f>
        <v>142.85714285714286</v>
      </c>
    </row>
    <row r="50" spans="1:25" ht="20.25" customHeight="1">
      <c r="A50" s="45" t="s">
        <v>54</v>
      </c>
      <c r="B50" s="46" t="s">
        <v>55</v>
      </c>
      <c r="C50" s="47">
        <f>SUM(C51:C54)</f>
        <v>59545</v>
      </c>
      <c r="D50" s="47">
        <f>SUM(D51:D54)</f>
        <v>0</v>
      </c>
      <c r="E50" s="47">
        <f>SUM(E51:E54)</f>
        <v>187764.2</v>
      </c>
      <c r="F50" s="47">
        <f>SUM(F51:F54)</f>
        <v>124746.4</v>
      </c>
      <c r="G50" s="47">
        <f>SUM(G51:G54)</f>
        <v>91446.4</v>
      </c>
      <c r="H50" s="47">
        <f aca="true" t="shared" si="9" ref="H50:N50">SUM(H51:H54)</f>
        <v>33300</v>
      </c>
      <c r="I50" s="47">
        <f t="shared" si="9"/>
        <v>0</v>
      </c>
      <c r="J50" s="47">
        <f>SUM(J51:J54)</f>
        <v>286964.6</v>
      </c>
      <c r="K50" s="47">
        <f t="shared" si="9"/>
        <v>105653</v>
      </c>
      <c r="L50" s="47">
        <f t="shared" si="9"/>
        <v>99187</v>
      </c>
      <c r="M50" s="47">
        <f t="shared" si="9"/>
        <v>6466</v>
      </c>
      <c r="N50" s="47">
        <f t="shared" si="9"/>
        <v>0</v>
      </c>
      <c r="O50" s="46"/>
      <c r="P50" s="49">
        <v>7324.3</v>
      </c>
      <c r="Q50" s="75" t="s">
        <v>152</v>
      </c>
      <c r="R50" s="91">
        <f>R51+R52+R53</f>
        <v>24392.6</v>
      </c>
      <c r="S50" s="90">
        <f>S51+S52+S53</f>
        <v>3066.7299999999996</v>
      </c>
      <c r="T50" s="96">
        <f t="shared" si="3"/>
        <v>12.572378508236104</v>
      </c>
      <c r="U50" s="50">
        <f t="shared" si="7"/>
        <v>313.8063390138923</v>
      </c>
      <c r="V50" s="51">
        <f t="shared" si="8"/>
        <v>108.46463064702382</v>
      </c>
      <c r="W50" s="52" t="e">
        <f>L50/L93*100</f>
        <v>#REF!</v>
      </c>
      <c r="X50" s="47">
        <f>SUM(X51:X54)</f>
        <v>123998.7</v>
      </c>
      <c r="Y50" s="5">
        <f>L50/X50*100</f>
        <v>79.99035473759</v>
      </c>
    </row>
    <row r="51" spans="1:25" ht="15.75">
      <c r="A51" s="59" t="s">
        <v>56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57</v>
      </c>
      <c r="P51" s="57">
        <v>2341.4</v>
      </c>
      <c r="Q51" s="76" t="s">
        <v>150</v>
      </c>
      <c r="R51" s="88">
        <v>10022.11</v>
      </c>
      <c r="S51" s="86">
        <v>369.86</v>
      </c>
      <c r="T51" s="83">
        <f t="shared" si="3"/>
        <v>3.690440436195572</v>
      </c>
      <c r="U51" s="50">
        <f t="shared" si="7"/>
        <v>116.49444903950328</v>
      </c>
      <c r="V51" s="51">
        <f t="shared" si="8"/>
        <v>116.49444903950328</v>
      </c>
      <c r="W51" s="60"/>
      <c r="X51" s="56">
        <v>6400</v>
      </c>
      <c r="Y51" s="5"/>
    </row>
    <row r="52" spans="1:25" ht="15.75">
      <c r="A52" s="59" t="s">
        <v>58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59</v>
      </c>
      <c r="P52" s="57">
        <v>1340</v>
      </c>
      <c r="Q52" s="76" t="s">
        <v>151</v>
      </c>
      <c r="R52" s="88">
        <v>3031.03</v>
      </c>
      <c r="S52" s="86" t="s">
        <v>172</v>
      </c>
      <c r="T52" s="83">
        <f t="shared" si="3"/>
        <v>19.453783037449313</v>
      </c>
      <c r="U52" s="50">
        <f t="shared" si="7"/>
        <v>16.26228770104304</v>
      </c>
      <c r="V52" s="51">
        <f t="shared" si="8"/>
        <v>0</v>
      </c>
      <c r="W52" s="60"/>
      <c r="X52" s="56">
        <v>103230.5</v>
      </c>
      <c r="Y52" s="5">
        <f>L52/X52*100</f>
        <v>0</v>
      </c>
    </row>
    <row r="53" spans="1:25" ht="15.75">
      <c r="A53" s="59" t="s">
        <v>130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60</v>
      </c>
      <c r="P53" s="57">
        <v>3642.9</v>
      </c>
      <c r="Q53" s="76"/>
      <c r="R53" s="88">
        <v>11339.46</v>
      </c>
      <c r="S53" s="86" t="s">
        <v>173</v>
      </c>
      <c r="T53" s="83">
        <f t="shared" si="3"/>
        <v>18.583071857037282</v>
      </c>
      <c r="U53" s="50"/>
      <c r="V53" s="51"/>
      <c r="W53" s="60"/>
      <c r="X53" s="56"/>
      <c r="Y53" s="5"/>
    </row>
    <row r="54" spans="1:25" ht="0" customHeight="1" hidden="1">
      <c r="A54" s="59" t="s">
        <v>120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61</v>
      </c>
      <c r="P54" s="57"/>
      <c r="Q54" s="76"/>
      <c r="R54" s="88"/>
      <c r="S54" s="86"/>
      <c r="T54" s="83" t="e">
        <f t="shared" si="3"/>
        <v>#DIV/0!</v>
      </c>
      <c r="U54" s="50">
        <f>J54/G54*100</f>
        <v>318.3056507249571</v>
      </c>
      <c r="V54" s="51">
        <f>L54/G54*100</f>
        <v>108.12312583064521</v>
      </c>
      <c r="W54" s="60"/>
      <c r="X54" s="56">
        <f>SUM(X55:X58)</f>
        <v>14368.2</v>
      </c>
      <c r="Y54" s="5">
        <f>L54/X54*100</f>
        <v>563.3830264055345</v>
      </c>
    </row>
    <row r="55" spans="1:25" ht="12.75" customHeight="1" hidden="1">
      <c r="A55" s="59" t="s">
        <v>62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8"/>
      <c r="S55" s="86"/>
      <c r="T55" s="83" t="e">
        <f t="shared" si="3"/>
        <v>#DIV/0!</v>
      </c>
      <c r="U55" s="50">
        <f>J55/G55*100</f>
        <v>360.7020846910779</v>
      </c>
      <c r="V55" s="51">
        <f>L55/G55*100</f>
        <v>109.87472543387481</v>
      </c>
      <c r="W55" s="60"/>
      <c r="X55" s="56">
        <v>3635.7</v>
      </c>
      <c r="Y55" s="5">
        <f>L55/X55*100</f>
        <v>1878.0427428005612</v>
      </c>
    </row>
    <row r="56" spans="1:25" ht="12.75" customHeight="1" hidden="1">
      <c r="A56" s="59" t="s">
        <v>63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8"/>
      <c r="S56" s="86"/>
      <c r="T56" s="83" t="e">
        <f t="shared" si="3"/>
        <v>#DIV/0!</v>
      </c>
      <c r="U56" s="50">
        <f>J56/G56*100</f>
        <v>0</v>
      </c>
      <c r="V56" s="51">
        <f>L56/G56*100</f>
        <v>0</v>
      </c>
      <c r="W56" s="60"/>
      <c r="X56" s="56"/>
      <c r="Y56" s="5" t="e">
        <f>L56/X56*100</f>
        <v>#DIV/0!</v>
      </c>
    </row>
    <row r="57" spans="1:25" ht="11.25" customHeight="1" hidden="1">
      <c r="A57" s="59" t="s">
        <v>64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8"/>
      <c r="S57" s="86"/>
      <c r="T57" s="83" t="e">
        <f t="shared" si="3"/>
        <v>#DIV/0!</v>
      </c>
      <c r="U57" s="50"/>
      <c r="V57" s="51"/>
      <c r="W57" s="60"/>
      <c r="X57" s="56">
        <v>4052.8</v>
      </c>
      <c r="Y57" s="5"/>
    </row>
    <row r="58" spans="1:25" ht="13.5" customHeight="1" hidden="1">
      <c r="A58" s="59" t="s">
        <v>65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8"/>
      <c r="S58" s="86"/>
      <c r="T58" s="83" t="e">
        <f t="shared" si="3"/>
        <v>#DIV/0!</v>
      </c>
      <c r="U58" s="50">
        <f>J58/G58*100</f>
        <v>121.05560307955517</v>
      </c>
      <c r="V58" s="51">
        <f>L58/G58*100</f>
        <v>108.366124893071</v>
      </c>
      <c r="W58" s="60"/>
      <c r="X58" s="56">
        <v>6679.7</v>
      </c>
      <c r="Y58" s="5">
        <f>L58/X58*100</f>
        <v>189.64923574412026</v>
      </c>
    </row>
    <row r="59" spans="1:25" ht="15" customHeight="1" hidden="1">
      <c r="A59" s="45" t="s">
        <v>66</v>
      </c>
      <c r="B59" s="46" t="s">
        <v>67</v>
      </c>
      <c r="C59" s="56"/>
      <c r="D59" s="56"/>
      <c r="E59" s="47">
        <f aca="true" t="shared" si="10" ref="E59:N59">E61</f>
        <v>491.8</v>
      </c>
      <c r="F59" s="47">
        <f t="shared" si="10"/>
        <v>130</v>
      </c>
      <c r="G59" s="47">
        <f t="shared" si="10"/>
        <v>130</v>
      </c>
      <c r="H59" s="47">
        <f t="shared" si="10"/>
        <v>0</v>
      </c>
      <c r="I59" s="47">
        <f t="shared" si="10"/>
        <v>0</v>
      </c>
      <c r="J59" s="47">
        <f>J61</f>
        <v>930</v>
      </c>
      <c r="K59" s="47">
        <f t="shared" si="10"/>
        <v>140</v>
      </c>
      <c r="L59" s="47">
        <f t="shared" si="10"/>
        <v>140</v>
      </c>
      <c r="M59" s="47">
        <f t="shared" si="10"/>
        <v>0</v>
      </c>
      <c r="N59" s="47">
        <f t="shared" si="10"/>
        <v>0</v>
      </c>
      <c r="O59" s="46"/>
      <c r="P59" s="49"/>
      <c r="Q59" s="75"/>
      <c r="R59" s="91"/>
      <c r="S59" s="90"/>
      <c r="T59" s="83" t="e">
        <f t="shared" si="3"/>
        <v>#DIV/0!</v>
      </c>
      <c r="U59" s="50">
        <f>J59/G59*100</f>
        <v>715.3846153846155</v>
      </c>
      <c r="V59" s="51">
        <f>L59/G59*100</f>
        <v>107.6923076923077</v>
      </c>
      <c r="W59" s="60"/>
      <c r="X59" s="47">
        <f>X61</f>
        <v>0</v>
      </c>
      <c r="Y59" s="5"/>
    </row>
    <row r="60" spans="1:25" ht="12" customHeight="1" hidden="1">
      <c r="A60" s="59" t="s">
        <v>68</v>
      </c>
      <c r="B60" s="54" t="s">
        <v>69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69</v>
      </c>
      <c r="P60" s="57"/>
      <c r="Q60" s="76"/>
      <c r="R60" s="88"/>
      <c r="S60" s="86"/>
      <c r="T60" s="83" t="e">
        <f t="shared" si="3"/>
        <v>#DIV/0!</v>
      </c>
      <c r="U60" s="50"/>
      <c r="V60" s="51"/>
      <c r="W60" s="60"/>
      <c r="X60" s="47"/>
      <c r="Y60" s="5"/>
    </row>
    <row r="61" spans="1:25" ht="12" customHeight="1" hidden="1">
      <c r="A61" s="59" t="s">
        <v>70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125</v>
      </c>
      <c r="P61" s="57"/>
      <c r="Q61" s="76"/>
      <c r="R61" s="88"/>
      <c r="S61" s="86"/>
      <c r="T61" s="83" t="e">
        <f t="shared" si="3"/>
        <v>#DIV/0!</v>
      </c>
      <c r="U61" s="50">
        <f aca="true" t="shared" si="11" ref="U61:U68">J61/G61*100</f>
        <v>715.3846153846155</v>
      </c>
      <c r="V61" s="51">
        <f aca="true" t="shared" si="12" ref="V61:V68">L61/G61*100</f>
        <v>107.6923076923077</v>
      </c>
      <c r="W61" s="60"/>
      <c r="X61" s="56"/>
      <c r="Y61" s="5"/>
    </row>
    <row r="62" spans="1:25" ht="15" customHeight="1" hidden="1">
      <c r="A62" s="45" t="s">
        <v>71</v>
      </c>
      <c r="B62" s="46" t="s">
        <v>72</v>
      </c>
      <c r="C62" s="47">
        <f aca="true" t="shared" si="13" ref="C62:N62">SUM(C63:C66)</f>
        <v>868060</v>
      </c>
      <c r="D62" s="47">
        <f t="shared" si="13"/>
        <v>0</v>
      </c>
      <c r="E62" s="47">
        <f t="shared" si="13"/>
        <v>972144.5</v>
      </c>
      <c r="F62" s="47">
        <f t="shared" si="13"/>
        <v>939774.4</v>
      </c>
      <c r="G62" s="47">
        <f t="shared" si="13"/>
        <v>482904.39999999997</v>
      </c>
      <c r="H62" s="47">
        <f t="shared" si="13"/>
        <v>391088.5</v>
      </c>
      <c r="I62" s="47">
        <f t="shared" si="13"/>
        <v>65781.5</v>
      </c>
      <c r="J62" s="47">
        <f t="shared" si="13"/>
        <v>723596.9</v>
      </c>
      <c r="K62" s="47">
        <f t="shared" si="13"/>
        <v>1129931.1</v>
      </c>
      <c r="L62" s="47">
        <f t="shared" si="13"/>
        <v>582000</v>
      </c>
      <c r="M62" s="47">
        <f t="shared" si="13"/>
        <v>484038.6</v>
      </c>
      <c r="N62" s="47">
        <f t="shared" si="13"/>
        <v>63892.5</v>
      </c>
      <c r="O62" s="46"/>
      <c r="P62" s="49"/>
      <c r="Q62" s="75"/>
      <c r="R62" s="91"/>
      <c r="S62" s="90"/>
      <c r="T62" s="83" t="e">
        <f t="shared" si="3"/>
        <v>#DIV/0!</v>
      </c>
      <c r="U62" s="50">
        <f t="shared" si="11"/>
        <v>149.84268107724844</v>
      </c>
      <c r="V62" s="51">
        <f t="shared" si="12"/>
        <v>120.52074903438445</v>
      </c>
      <c r="W62" s="52" t="e">
        <f>L62/L93*100</f>
        <v>#REF!</v>
      </c>
      <c r="X62" s="47">
        <f>SUM(X63:X66)</f>
        <v>497109.89999999997</v>
      </c>
      <c r="Y62" s="5">
        <f aca="true" t="shared" si="14" ref="Y62:Y68">L62/X62*100</f>
        <v>117.07672689680895</v>
      </c>
    </row>
    <row r="63" spans="1:25" ht="15.75" customHeight="1" hidden="1">
      <c r="A63" s="59" t="s">
        <v>73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74</v>
      </c>
      <c r="P63" s="57"/>
      <c r="Q63" s="76"/>
      <c r="R63" s="88"/>
      <c r="S63" s="86"/>
      <c r="T63" s="83" t="e">
        <f t="shared" si="3"/>
        <v>#DIV/0!</v>
      </c>
      <c r="U63" s="50">
        <f t="shared" si="11"/>
        <v>139.75480064107114</v>
      </c>
      <c r="V63" s="51">
        <f t="shared" si="12"/>
        <v>119.36771106853075</v>
      </c>
      <c r="W63" s="60"/>
      <c r="X63" s="56">
        <v>144966.1</v>
      </c>
      <c r="Y63" s="5">
        <f t="shared" si="14"/>
        <v>222.7734622094407</v>
      </c>
    </row>
    <row r="64" spans="1:25" ht="15" customHeight="1" hidden="1">
      <c r="A64" s="59" t="s">
        <v>75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76</v>
      </c>
      <c r="P64" s="57"/>
      <c r="Q64" s="76"/>
      <c r="R64" s="88"/>
      <c r="S64" s="86"/>
      <c r="T64" s="83" t="e">
        <f t="shared" si="3"/>
        <v>#DIV/0!</v>
      </c>
      <c r="U64" s="50">
        <f t="shared" si="11"/>
        <v>167.34676195469223</v>
      </c>
      <c r="V64" s="51">
        <f t="shared" si="12"/>
        <v>122.30622775309735</v>
      </c>
      <c r="W64" s="60"/>
      <c r="X64" s="56">
        <v>322667</v>
      </c>
      <c r="Y64" s="5">
        <f t="shared" si="14"/>
        <v>68.68536292834409</v>
      </c>
    </row>
    <row r="65" spans="1:25" ht="16.5" customHeight="1" hidden="1">
      <c r="A65" s="59" t="s">
        <v>77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78</v>
      </c>
      <c r="P65" s="57"/>
      <c r="Q65" s="76"/>
      <c r="R65" s="88"/>
      <c r="S65" s="86"/>
      <c r="T65" s="83" t="e">
        <f t="shared" si="3"/>
        <v>#DIV/0!</v>
      </c>
      <c r="U65" s="50">
        <f t="shared" si="11"/>
        <v>170.93379114727176</v>
      </c>
      <c r="V65" s="51">
        <f t="shared" si="12"/>
        <v>152.27289691722027</v>
      </c>
      <c r="W65" s="60"/>
      <c r="X65" s="56">
        <v>12560</v>
      </c>
      <c r="Y65" s="5">
        <f t="shared" si="14"/>
        <v>32.48407643312102</v>
      </c>
    </row>
    <row r="66" spans="1:25" ht="15.75" customHeight="1" hidden="1">
      <c r="A66" s="59" t="s">
        <v>121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79</v>
      </c>
      <c r="P66" s="57"/>
      <c r="Q66" s="76"/>
      <c r="R66" s="88"/>
      <c r="S66" s="86"/>
      <c r="T66" s="83" t="e">
        <f t="shared" si="3"/>
        <v>#DIV/0!</v>
      </c>
      <c r="U66" s="50">
        <f t="shared" si="11"/>
        <v>132.3139979208227</v>
      </c>
      <c r="V66" s="51">
        <f t="shared" si="12"/>
        <v>117.1258183248574</v>
      </c>
      <c r="W66" s="60"/>
      <c r="X66" s="56">
        <f>SUM(X67:X68)</f>
        <v>16916.8</v>
      </c>
      <c r="Y66" s="5">
        <f t="shared" si="14"/>
        <v>197.13539203631893</v>
      </c>
    </row>
    <row r="67" spans="1:25" ht="1.5" customHeight="1" hidden="1">
      <c r="A67" s="59" t="s">
        <v>80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8"/>
      <c r="S67" s="86"/>
      <c r="T67" s="83" t="e">
        <f t="shared" si="3"/>
        <v>#DIV/0!</v>
      </c>
      <c r="U67" s="50">
        <f t="shared" si="11"/>
        <v>138.7362589703408</v>
      </c>
      <c r="V67" s="51">
        <f t="shared" si="12"/>
        <v>117.48616500222633</v>
      </c>
      <c r="W67" s="60"/>
      <c r="X67" s="56">
        <v>9658.6</v>
      </c>
      <c r="Y67" s="5">
        <f t="shared" si="14"/>
        <v>210.35139668274905</v>
      </c>
    </row>
    <row r="68" spans="1:25" ht="13.5" customHeight="1" hidden="1">
      <c r="A68" s="59" t="s">
        <v>81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8"/>
      <c r="S68" s="86"/>
      <c r="T68" s="83" t="e">
        <f t="shared" si="3"/>
        <v>#DIV/0!</v>
      </c>
      <c r="U68" s="50">
        <f t="shared" si="11"/>
        <v>122.37984919094428</v>
      </c>
      <c r="V68" s="51">
        <f t="shared" si="12"/>
        <v>116.5684231240552</v>
      </c>
      <c r="W68" s="60"/>
      <c r="X68" s="56">
        <v>7258.2</v>
      </c>
      <c r="Y68" s="5">
        <f t="shared" si="14"/>
        <v>179.5486484252294</v>
      </c>
    </row>
    <row r="69" spans="1:25" ht="18" customHeight="1">
      <c r="A69" s="45" t="s">
        <v>71</v>
      </c>
      <c r="B69" s="46" t="s">
        <v>72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153</v>
      </c>
      <c r="R69" s="91">
        <f>R70+R71</f>
        <v>109</v>
      </c>
      <c r="S69" s="90">
        <v>0</v>
      </c>
      <c r="T69" s="96">
        <f t="shared" si="3"/>
        <v>0</v>
      </c>
      <c r="U69" s="50"/>
      <c r="V69" s="51"/>
      <c r="W69" s="60"/>
      <c r="X69" s="56"/>
      <c r="Y69" s="5"/>
    </row>
    <row r="70" spans="1:25" ht="30" customHeight="1">
      <c r="A70" s="53" t="s">
        <v>165</v>
      </c>
      <c r="B70" s="46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54" t="s">
        <v>164</v>
      </c>
      <c r="P70" s="49"/>
      <c r="Q70" s="75"/>
      <c r="R70" s="88">
        <v>59</v>
      </c>
      <c r="S70" s="86">
        <v>0</v>
      </c>
      <c r="T70" s="83">
        <f t="shared" si="3"/>
        <v>0</v>
      </c>
      <c r="U70" s="50"/>
      <c r="V70" s="51"/>
      <c r="W70" s="60"/>
      <c r="X70" s="56"/>
      <c r="Y70" s="5"/>
    </row>
    <row r="71" spans="1:25" ht="20.25" customHeight="1">
      <c r="A71" s="59" t="s">
        <v>161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78</v>
      </c>
      <c r="P71" s="57">
        <v>20</v>
      </c>
      <c r="Q71" s="76" t="s">
        <v>153</v>
      </c>
      <c r="R71" s="88">
        <v>50</v>
      </c>
      <c r="S71" s="86">
        <v>0</v>
      </c>
      <c r="T71" s="83">
        <f t="shared" si="3"/>
        <v>0</v>
      </c>
      <c r="U71" s="50"/>
      <c r="V71" s="51"/>
      <c r="W71" s="60"/>
      <c r="X71" s="56"/>
      <c r="Y71" s="5"/>
    </row>
    <row r="72" spans="1:25" ht="23.25" customHeight="1">
      <c r="A72" s="45" t="s">
        <v>131</v>
      </c>
      <c r="B72" s="46" t="s">
        <v>82</v>
      </c>
      <c r="C72" s="47">
        <f aca="true" t="shared" si="15" ref="C72:N72">SUM(C74:C76)</f>
        <v>2273</v>
      </c>
      <c r="D72" s="47">
        <f t="shared" si="15"/>
        <v>0</v>
      </c>
      <c r="E72" s="47">
        <f t="shared" si="15"/>
        <v>3527.3</v>
      </c>
      <c r="F72" s="47">
        <f t="shared" si="15"/>
        <v>3137.3</v>
      </c>
      <c r="G72" s="47">
        <f t="shared" si="15"/>
        <v>3137.3</v>
      </c>
      <c r="H72" s="47">
        <f t="shared" si="15"/>
        <v>0</v>
      </c>
      <c r="I72" s="47">
        <f t="shared" si="15"/>
        <v>0</v>
      </c>
      <c r="J72" s="47">
        <f t="shared" si="15"/>
        <v>3289</v>
      </c>
      <c r="K72" s="47">
        <f t="shared" si="15"/>
        <v>3120</v>
      </c>
      <c r="L72" s="47">
        <f t="shared" si="15"/>
        <v>3120</v>
      </c>
      <c r="M72" s="47">
        <f t="shared" si="15"/>
        <v>0</v>
      </c>
      <c r="N72" s="47">
        <f t="shared" si="15"/>
        <v>0</v>
      </c>
      <c r="O72" s="46"/>
      <c r="P72" s="49">
        <v>3350</v>
      </c>
      <c r="Q72" s="75" t="s">
        <v>154</v>
      </c>
      <c r="R72" s="91">
        <v>8352.4</v>
      </c>
      <c r="S72" s="90">
        <v>1745.78</v>
      </c>
      <c r="T72" s="96">
        <f t="shared" si="3"/>
        <v>20.901537282697188</v>
      </c>
      <c r="U72" s="50">
        <f>J72/G72*100</f>
        <v>104.8353679915851</v>
      </c>
      <c r="V72" s="51">
        <f>L72/G72*100</f>
        <v>99.4485704268001</v>
      </c>
      <c r="W72" s="62" t="e">
        <f>L72/L93*100</f>
        <v>#REF!</v>
      </c>
      <c r="X72" s="47">
        <f>SUM(X74:X76)</f>
        <v>1570.6</v>
      </c>
      <c r="Y72" s="5">
        <f>L72/X72*100</f>
        <v>198.65019737679867</v>
      </c>
    </row>
    <row r="73" spans="1:25" ht="17.25" customHeight="1">
      <c r="A73" s="59" t="s">
        <v>119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83</v>
      </c>
      <c r="P73" s="57">
        <v>3350</v>
      </c>
      <c r="Q73" s="76" t="s">
        <v>154</v>
      </c>
      <c r="R73" s="88">
        <v>8352.4</v>
      </c>
      <c r="S73" s="86">
        <v>1745.78</v>
      </c>
      <c r="T73" s="83">
        <f t="shared" si="3"/>
        <v>20.901537282697188</v>
      </c>
      <c r="U73" s="50"/>
      <c r="V73" s="51"/>
      <c r="W73" s="62"/>
      <c r="X73" s="47"/>
      <c r="Y73" s="5"/>
    </row>
    <row r="74" spans="1:25" ht="0" customHeight="1" hidden="1">
      <c r="A74" s="59" t="s">
        <v>84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85</v>
      </c>
      <c r="P74" s="57"/>
      <c r="Q74" s="76"/>
      <c r="R74" s="88">
        <v>30</v>
      </c>
      <c r="S74" s="86"/>
      <c r="T74" s="83">
        <f t="shared" si="3"/>
        <v>0</v>
      </c>
      <c r="U74" s="50">
        <f>J74/G74*100</f>
        <v>125</v>
      </c>
      <c r="V74" s="51">
        <f>L74/G74*100</f>
        <v>100</v>
      </c>
      <c r="W74" s="60"/>
      <c r="X74" s="56">
        <v>275</v>
      </c>
      <c r="Y74" s="5">
        <f>L74/X74*100</f>
        <v>145.45454545454547</v>
      </c>
    </row>
    <row r="75" spans="1:25" ht="15.75" customHeight="1" hidden="1">
      <c r="A75" s="59" t="s">
        <v>86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87</v>
      </c>
      <c r="P75" s="57"/>
      <c r="Q75" s="76"/>
      <c r="R75" s="88"/>
      <c r="S75" s="86"/>
      <c r="T75" s="83" t="e">
        <f t="shared" si="3"/>
        <v>#DIV/0!</v>
      </c>
      <c r="U75" s="50">
        <f>J75/G75*100</f>
        <v>114.58333333333333</v>
      </c>
      <c r="V75" s="51">
        <f>L75/G75*100</f>
        <v>100</v>
      </c>
      <c r="W75" s="60"/>
      <c r="X75" s="56">
        <v>313.3</v>
      </c>
      <c r="Y75" s="5">
        <f>L75/X75*100</f>
        <v>153.20778806255984</v>
      </c>
    </row>
    <row r="76" spans="1:25" ht="25.5" customHeight="1" hidden="1">
      <c r="A76" s="59" t="s">
        <v>88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89</v>
      </c>
      <c r="P76" s="57"/>
      <c r="Q76" s="76"/>
      <c r="R76" s="88"/>
      <c r="S76" s="86"/>
      <c r="T76" s="83" t="e">
        <f t="shared" si="3"/>
        <v>#DIV/0!</v>
      </c>
      <c r="U76" s="50">
        <f>J76/G76*100</f>
        <v>99.18929694768084</v>
      </c>
      <c r="V76" s="51">
        <f>L76/G76*100</f>
        <v>99.23359766092233</v>
      </c>
      <c r="W76" s="60"/>
      <c r="X76" s="56">
        <v>982.3</v>
      </c>
      <c r="Y76" s="5">
        <f>L76/X76*100</f>
        <v>228.03624147409144</v>
      </c>
    </row>
    <row r="77" spans="1:25" ht="19.5" customHeight="1">
      <c r="A77" s="45" t="s">
        <v>93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6" ref="E77:N77">SUM(E79:E79)</f>
        <v>0</v>
      </c>
      <c r="F77" s="47">
        <f t="shared" si="16"/>
        <v>0</v>
      </c>
      <c r="G77" s="47">
        <f t="shared" si="16"/>
        <v>0</v>
      </c>
      <c r="H77" s="47">
        <f t="shared" si="16"/>
        <v>0</v>
      </c>
      <c r="I77" s="47">
        <f t="shared" si="16"/>
        <v>0</v>
      </c>
      <c r="J77" s="47">
        <f t="shared" si="16"/>
        <v>0</v>
      </c>
      <c r="K77" s="47">
        <f t="shared" si="16"/>
        <v>0</v>
      </c>
      <c r="L77" s="47">
        <f t="shared" si="16"/>
        <v>0</v>
      </c>
      <c r="M77" s="47">
        <f t="shared" si="16"/>
        <v>0</v>
      </c>
      <c r="N77" s="47">
        <f t="shared" si="16"/>
        <v>0</v>
      </c>
      <c r="O77" s="46"/>
      <c r="P77" s="49">
        <v>10</v>
      </c>
      <c r="Q77" s="75"/>
      <c r="R77" s="91">
        <v>397.3</v>
      </c>
      <c r="S77" s="90">
        <v>99.16</v>
      </c>
      <c r="T77" s="96">
        <f t="shared" si="3"/>
        <v>24.95846967027435</v>
      </c>
      <c r="U77" s="50"/>
      <c r="V77" s="51"/>
      <c r="W77" s="60"/>
      <c r="X77" s="56"/>
      <c r="Y77" s="5"/>
    </row>
    <row r="78" spans="1:25" ht="19.5" customHeight="1">
      <c r="A78" s="53" t="s">
        <v>94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155</v>
      </c>
      <c r="P78" s="49"/>
      <c r="Q78" s="75"/>
      <c r="R78" s="88">
        <v>396.1</v>
      </c>
      <c r="S78" s="86" t="s">
        <v>174</v>
      </c>
      <c r="T78" s="83">
        <f t="shared" si="3"/>
        <v>24.99621307750568</v>
      </c>
      <c r="U78" s="50"/>
      <c r="V78" s="51"/>
      <c r="W78" s="60"/>
      <c r="X78" s="56"/>
      <c r="Y78" s="5"/>
    </row>
    <row r="79" spans="1:25" ht="0.75" customHeight="1" hidden="1">
      <c r="A79" s="59" t="s">
        <v>91</v>
      </c>
      <c r="B79" s="54"/>
      <c r="C79" s="56"/>
      <c r="D79" s="56"/>
      <c r="E79" s="56"/>
      <c r="F79" s="55">
        <f aca="true" t="shared" si="17" ref="F79:F90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92</v>
      </c>
      <c r="P79" s="57"/>
      <c r="Q79" s="76"/>
      <c r="R79" s="87"/>
      <c r="S79" s="86"/>
      <c r="T79" s="83" t="e">
        <f t="shared" si="3"/>
        <v>#DIV/0!</v>
      </c>
      <c r="U79" s="50" t="e">
        <f>J79/G79*100</f>
        <v>#DIV/0!</v>
      </c>
      <c r="V79" s="51"/>
      <c r="W79" s="60"/>
      <c r="X79" s="56"/>
      <c r="Y79" s="5"/>
    </row>
    <row r="80" spans="1:25" ht="0" customHeight="1" hidden="1">
      <c r="A80" s="59" t="s">
        <v>94</v>
      </c>
      <c r="B80" s="54"/>
      <c r="C80" s="56">
        <v>6460</v>
      </c>
      <c r="D80" s="56"/>
      <c r="E80" s="56">
        <v>5800</v>
      </c>
      <c r="F80" s="55">
        <f t="shared" si="17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7"/>
      <c r="S80" s="86"/>
      <c r="T80" s="83" t="e">
        <f aca="true" t="shared" si="18" ref="T80:T93">S80/R80*100</f>
        <v>#DIV/0!</v>
      </c>
      <c r="U80" s="50">
        <f>J80/G80*100</f>
        <v>113.96825396825396</v>
      </c>
      <c r="V80" s="51">
        <f>L80/G80*100</f>
        <v>113.96825396825396</v>
      </c>
      <c r="W80" s="60"/>
      <c r="X80" s="56">
        <v>3441.8</v>
      </c>
      <c r="Y80" s="5">
        <f aca="true" t="shared" si="19" ref="Y80:Y88">L80/X80*100</f>
        <v>208.6117729095241</v>
      </c>
    </row>
    <row r="81" spans="1:25" ht="15" customHeight="1" hidden="1">
      <c r="A81" s="59" t="s">
        <v>95</v>
      </c>
      <c r="B81" s="54"/>
      <c r="C81" s="56">
        <v>25317</v>
      </c>
      <c r="D81" s="56"/>
      <c r="E81" s="56">
        <v>32596</v>
      </c>
      <c r="F81" s="55">
        <f t="shared" si="17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7"/>
      <c r="S81" s="86"/>
      <c r="T81" s="83" t="e">
        <f t="shared" si="18"/>
        <v>#DIV/0!</v>
      </c>
      <c r="U81" s="50">
        <f>J81/G81*100</f>
        <v>294.0845070422535</v>
      </c>
      <c r="V81" s="51"/>
      <c r="W81" s="60"/>
      <c r="X81" s="56">
        <v>14181.6</v>
      </c>
      <c r="Y81" s="5">
        <f t="shared" si="19"/>
        <v>2.944660687087494</v>
      </c>
    </row>
    <row r="82" spans="1:25" ht="14.25" customHeight="1" hidden="1">
      <c r="A82" s="59" t="s">
        <v>96</v>
      </c>
      <c r="B82" s="54"/>
      <c r="C82" s="56"/>
      <c r="D82" s="56"/>
      <c r="E82" s="56"/>
      <c r="F82" s="55">
        <f t="shared" si="17"/>
        <v>0</v>
      </c>
      <c r="G82" s="56"/>
      <c r="H82" s="56"/>
      <c r="I82" s="56"/>
      <c r="J82" s="56"/>
      <c r="K82" s="56">
        <f aca="true" t="shared" si="20" ref="K82:K88">L82+M82+N82</f>
        <v>0</v>
      </c>
      <c r="L82" s="56"/>
      <c r="M82" s="56"/>
      <c r="N82" s="56"/>
      <c r="O82" s="54" t="s">
        <v>97</v>
      </c>
      <c r="P82" s="57"/>
      <c r="Q82" s="76"/>
      <c r="R82" s="87"/>
      <c r="S82" s="86"/>
      <c r="T82" s="83" t="e">
        <f t="shared" si="18"/>
        <v>#DIV/0!</v>
      </c>
      <c r="U82" s="50" t="e">
        <f>J82/G82*100</f>
        <v>#DIV/0!</v>
      </c>
      <c r="V82" s="51" t="e">
        <f>L82/G82*100</f>
        <v>#DIV/0!</v>
      </c>
      <c r="W82" s="60"/>
      <c r="X82" s="56"/>
      <c r="Y82" s="5" t="e">
        <f t="shared" si="19"/>
        <v>#DIV/0!</v>
      </c>
    </row>
    <row r="83" spans="1:25" ht="0" customHeight="1" hidden="1">
      <c r="A83" s="59" t="s">
        <v>98</v>
      </c>
      <c r="B83" s="54"/>
      <c r="C83" s="56">
        <v>9420</v>
      </c>
      <c r="D83" s="56"/>
      <c r="E83" s="56">
        <v>10380</v>
      </c>
      <c r="F83" s="55">
        <f t="shared" si="17"/>
        <v>19459.4</v>
      </c>
      <c r="G83" s="56">
        <v>10380</v>
      </c>
      <c r="H83" s="56">
        <v>9079.4</v>
      </c>
      <c r="I83" s="56"/>
      <c r="J83" s="56"/>
      <c r="K83" s="56">
        <f t="shared" si="20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7"/>
      <c r="S83" s="86"/>
      <c r="T83" s="83" t="e">
        <f t="shared" si="18"/>
        <v>#DIV/0!</v>
      </c>
      <c r="U83" s="50">
        <f>J83/G83*100</f>
        <v>0</v>
      </c>
      <c r="V83" s="51">
        <f>L83/G83*100</f>
        <v>0</v>
      </c>
      <c r="W83" s="60"/>
      <c r="X83" s="56">
        <v>6400.4</v>
      </c>
      <c r="Y83" s="5">
        <f t="shared" si="19"/>
        <v>0</v>
      </c>
    </row>
    <row r="84" spans="1:25" ht="15.75" customHeight="1" hidden="1">
      <c r="A84" s="59" t="s">
        <v>122</v>
      </c>
      <c r="B84" s="54"/>
      <c r="C84" s="56">
        <v>24435</v>
      </c>
      <c r="D84" s="56">
        <v>-4551</v>
      </c>
      <c r="E84" s="56">
        <v>18065</v>
      </c>
      <c r="F84" s="55">
        <f t="shared" si="17"/>
        <v>18065</v>
      </c>
      <c r="G84" s="56"/>
      <c r="H84" s="56">
        <v>18065</v>
      </c>
      <c r="I84" s="56"/>
      <c r="J84" s="56">
        <v>300</v>
      </c>
      <c r="K84" s="56">
        <f t="shared" si="20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7"/>
      <c r="S84" s="86"/>
      <c r="T84" s="83" t="e">
        <f t="shared" si="18"/>
        <v>#DIV/0!</v>
      </c>
      <c r="U84" s="50"/>
      <c r="V84" s="51"/>
      <c r="W84" s="60"/>
      <c r="X84" s="56">
        <v>9504.4</v>
      </c>
      <c r="Y84" s="5">
        <f t="shared" si="19"/>
        <v>2.7460965447582173</v>
      </c>
    </row>
    <row r="85" spans="1:25" ht="24" customHeight="1" hidden="1">
      <c r="A85" s="59" t="s">
        <v>99</v>
      </c>
      <c r="B85" s="54" t="s">
        <v>100</v>
      </c>
      <c r="C85" s="56"/>
      <c r="D85" s="56"/>
      <c r="E85" s="56">
        <v>4600</v>
      </c>
      <c r="F85" s="55">
        <f t="shared" si="17"/>
        <v>7600</v>
      </c>
      <c r="G85" s="56">
        <v>7600</v>
      </c>
      <c r="H85" s="56"/>
      <c r="I85" s="56"/>
      <c r="J85" s="56">
        <v>5257</v>
      </c>
      <c r="K85" s="56">
        <f t="shared" si="20"/>
        <v>5200</v>
      </c>
      <c r="L85" s="56">
        <f>4600+600</f>
        <v>5200</v>
      </c>
      <c r="M85" s="56"/>
      <c r="N85" s="56"/>
      <c r="O85" s="54" t="s">
        <v>100</v>
      </c>
      <c r="P85" s="57"/>
      <c r="Q85" s="76"/>
      <c r="R85" s="87"/>
      <c r="S85" s="86"/>
      <c r="T85" s="83" t="e">
        <f t="shared" si="18"/>
        <v>#DIV/0!</v>
      </c>
      <c r="U85" s="50">
        <f>J85/G85*100</f>
        <v>69.17105263157895</v>
      </c>
      <c r="V85" s="51">
        <f>L85/G85*100</f>
        <v>68.42105263157895</v>
      </c>
      <c r="W85" s="60"/>
      <c r="X85" s="56">
        <v>3408.6</v>
      </c>
      <c r="Y85" s="5">
        <f t="shared" si="19"/>
        <v>152.55530129672005</v>
      </c>
    </row>
    <row r="86" spans="1:25" ht="24" customHeight="1">
      <c r="A86" s="59" t="s">
        <v>98</v>
      </c>
      <c r="B86" s="54"/>
      <c r="C86" s="56"/>
      <c r="D86" s="56"/>
      <c r="E86" s="56"/>
      <c r="F86" s="55"/>
      <c r="G86" s="56"/>
      <c r="H86" s="56"/>
      <c r="I86" s="56"/>
      <c r="J86" s="56"/>
      <c r="K86" s="56"/>
      <c r="L86" s="56"/>
      <c r="M86" s="56"/>
      <c r="N86" s="56"/>
      <c r="O86" s="54" t="s">
        <v>163</v>
      </c>
      <c r="P86" s="57"/>
      <c r="Q86" s="76"/>
      <c r="R86" s="88">
        <v>1.2</v>
      </c>
      <c r="S86" s="86" t="s">
        <v>175</v>
      </c>
      <c r="T86" s="83">
        <f t="shared" si="18"/>
        <v>12.5</v>
      </c>
      <c r="U86" s="50"/>
      <c r="V86" s="51"/>
      <c r="W86" s="60"/>
      <c r="X86" s="56"/>
      <c r="Y86" s="5"/>
    </row>
    <row r="87" spans="1:25" ht="18.75" customHeight="1">
      <c r="A87" s="45" t="s">
        <v>90</v>
      </c>
      <c r="B87" s="46" t="s">
        <v>135</v>
      </c>
      <c r="C87" s="47">
        <f aca="true" t="shared" si="21" ref="C87:N87">SUM(C88:C90)</f>
        <v>114339</v>
      </c>
      <c r="D87" s="47">
        <f t="shared" si="21"/>
        <v>0</v>
      </c>
      <c r="E87" s="47">
        <f t="shared" si="21"/>
        <v>178445</v>
      </c>
      <c r="F87" s="47">
        <f t="shared" si="21"/>
        <v>146408.2</v>
      </c>
      <c r="G87" s="47">
        <f t="shared" si="21"/>
        <v>146408.2</v>
      </c>
      <c r="H87" s="47">
        <f t="shared" si="21"/>
        <v>0</v>
      </c>
      <c r="I87" s="47">
        <f t="shared" si="21"/>
        <v>0</v>
      </c>
      <c r="J87" s="47">
        <f t="shared" si="21"/>
        <v>186361.5</v>
      </c>
      <c r="K87" s="47">
        <f t="shared" si="21"/>
        <v>185337.5</v>
      </c>
      <c r="L87" s="47">
        <f t="shared" si="21"/>
        <v>186361.5</v>
      </c>
      <c r="M87" s="47">
        <f t="shared" si="21"/>
        <v>0</v>
      </c>
      <c r="N87" s="47">
        <f t="shared" si="21"/>
        <v>0</v>
      </c>
      <c r="O87" s="46"/>
      <c r="P87" s="49">
        <v>70</v>
      </c>
      <c r="Q87" s="75"/>
      <c r="R87" s="91">
        <v>150</v>
      </c>
      <c r="S87" s="90">
        <v>15</v>
      </c>
      <c r="T87" s="96">
        <f t="shared" si="18"/>
        <v>10</v>
      </c>
      <c r="U87" s="50">
        <f>J87/G87*100</f>
        <v>127.28897698352961</v>
      </c>
      <c r="V87" s="51">
        <f>L87/G87*100</f>
        <v>127.28897698352961</v>
      </c>
      <c r="W87" s="52" t="e">
        <f>L87/L93*100</f>
        <v>#REF!</v>
      </c>
      <c r="X87" s="47">
        <f>SUM(X88:X91)</f>
        <v>39732.5</v>
      </c>
      <c r="Y87" s="5">
        <f t="shared" si="19"/>
        <v>469.04045806329833</v>
      </c>
    </row>
    <row r="88" spans="1:25" ht="2.25" customHeight="1" hidden="1">
      <c r="A88" s="59" t="s">
        <v>101</v>
      </c>
      <c r="B88" s="54"/>
      <c r="C88" s="56">
        <v>114339</v>
      </c>
      <c r="D88" s="56"/>
      <c r="E88" s="56">
        <v>178445</v>
      </c>
      <c r="F88" s="55">
        <f t="shared" si="17"/>
        <v>146408.2</v>
      </c>
      <c r="G88" s="56">
        <v>146408.2</v>
      </c>
      <c r="H88" s="56"/>
      <c r="I88" s="56"/>
      <c r="J88" s="56">
        <v>185337.5</v>
      </c>
      <c r="K88" s="56">
        <f t="shared" si="20"/>
        <v>185337.5</v>
      </c>
      <c r="L88" s="56">
        <f>185337.5</f>
        <v>185337.5</v>
      </c>
      <c r="M88" s="56"/>
      <c r="N88" s="56"/>
      <c r="O88" s="54" t="s">
        <v>102</v>
      </c>
      <c r="P88" s="57"/>
      <c r="Q88" s="76"/>
      <c r="R88" s="88"/>
      <c r="S88" s="86"/>
      <c r="T88" s="83" t="e">
        <f t="shared" si="18"/>
        <v>#DIV/0!</v>
      </c>
      <c r="U88" s="50">
        <f>J88/G88*100</f>
        <v>126.58956260646602</v>
      </c>
      <c r="V88" s="51">
        <f>L88/G88*100</f>
        <v>126.58956260646602</v>
      </c>
      <c r="W88" s="44"/>
      <c r="X88" s="56">
        <v>39732.5</v>
      </c>
      <c r="Y88" s="5">
        <f t="shared" si="19"/>
        <v>466.46322280249166</v>
      </c>
    </row>
    <row r="89" spans="1:25" ht="15.75" customHeight="1" hidden="1">
      <c r="A89" s="59" t="s">
        <v>103</v>
      </c>
      <c r="B89" s="54"/>
      <c r="C89" s="56"/>
      <c r="D89" s="56"/>
      <c r="E89" s="56"/>
      <c r="F89" s="55">
        <f t="shared" si="17"/>
        <v>0</v>
      </c>
      <c r="G89" s="56"/>
      <c r="H89" s="56"/>
      <c r="I89" s="56"/>
      <c r="J89" s="56"/>
      <c r="K89" s="56"/>
      <c r="L89" s="56"/>
      <c r="M89" s="56"/>
      <c r="N89" s="56"/>
      <c r="O89" s="54" t="s">
        <v>104</v>
      </c>
      <c r="P89" s="57"/>
      <c r="Q89" s="76"/>
      <c r="R89" s="88"/>
      <c r="S89" s="86"/>
      <c r="T89" s="83" t="e">
        <f t="shared" si="18"/>
        <v>#DIV/0!</v>
      </c>
      <c r="U89" s="50"/>
      <c r="V89" s="51"/>
      <c r="W89" s="44"/>
      <c r="X89" s="56"/>
      <c r="Y89" s="5"/>
    </row>
    <row r="90" spans="1:25" ht="16.5" customHeight="1" hidden="1">
      <c r="A90" s="59" t="s">
        <v>105</v>
      </c>
      <c r="B90" s="54"/>
      <c r="C90" s="56"/>
      <c r="D90" s="56"/>
      <c r="E90" s="56"/>
      <c r="F90" s="55">
        <f t="shared" si="17"/>
        <v>0</v>
      </c>
      <c r="G90" s="56"/>
      <c r="H90" s="56"/>
      <c r="I90" s="56"/>
      <c r="J90" s="56">
        <v>1024</v>
      </c>
      <c r="K90" s="56"/>
      <c r="L90" s="56">
        <v>1024</v>
      </c>
      <c r="M90" s="56"/>
      <c r="N90" s="56"/>
      <c r="O90" s="54" t="s">
        <v>106</v>
      </c>
      <c r="P90" s="57"/>
      <c r="Q90" s="76"/>
      <c r="R90" s="88"/>
      <c r="S90" s="86"/>
      <c r="T90" s="83" t="e">
        <f t="shared" si="18"/>
        <v>#DIV/0!</v>
      </c>
      <c r="U90" s="50" t="e">
        <f>J90/G90*100</f>
        <v>#DIV/0!</v>
      </c>
      <c r="V90" s="51"/>
      <c r="W90" s="44"/>
      <c r="X90" s="56"/>
      <c r="Y90" s="5"/>
    </row>
    <row r="91" spans="1:25" ht="18" customHeight="1">
      <c r="A91" s="59" t="s">
        <v>136</v>
      </c>
      <c r="B91" s="54"/>
      <c r="C91" s="56"/>
      <c r="D91" s="56"/>
      <c r="E91" s="56"/>
      <c r="F91" s="55"/>
      <c r="G91" s="56"/>
      <c r="H91" s="56"/>
      <c r="I91" s="56"/>
      <c r="J91" s="56"/>
      <c r="K91" s="56"/>
      <c r="L91" s="56"/>
      <c r="M91" s="56"/>
      <c r="N91" s="56"/>
      <c r="O91" s="54" t="s">
        <v>104</v>
      </c>
      <c r="P91" s="57">
        <v>70</v>
      </c>
      <c r="Q91" s="76"/>
      <c r="R91" s="88">
        <v>150</v>
      </c>
      <c r="S91" s="86">
        <v>15</v>
      </c>
      <c r="T91" s="83">
        <f t="shared" si="18"/>
        <v>10</v>
      </c>
      <c r="U91" s="50" t="e">
        <f>J91/G91*100</f>
        <v>#DIV/0!</v>
      </c>
      <c r="V91" s="51" t="e">
        <f>L91/G91*100</f>
        <v>#DIV/0!</v>
      </c>
      <c r="W91" s="44"/>
      <c r="X91" s="56"/>
      <c r="Y91" s="5"/>
    </row>
    <row r="92" spans="1:25" ht="0" customHeight="1" hidden="1">
      <c r="A92" s="63" t="s">
        <v>129</v>
      </c>
      <c r="B92" s="64"/>
      <c r="C92" s="65"/>
      <c r="D92" s="65"/>
      <c r="E92" s="65"/>
      <c r="F92" s="66"/>
      <c r="G92" s="65"/>
      <c r="H92" s="65"/>
      <c r="I92" s="65"/>
      <c r="J92" s="65"/>
      <c r="K92" s="65"/>
      <c r="L92" s="65"/>
      <c r="M92" s="65"/>
      <c r="N92" s="65"/>
      <c r="O92" s="64" t="s">
        <v>128</v>
      </c>
      <c r="P92" s="67"/>
      <c r="Q92" s="77"/>
      <c r="R92" s="92"/>
      <c r="S92" s="93"/>
      <c r="T92" s="83" t="e">
        <f t="shared" si="18"/>
        <v>#DIV/0!</v>
      </c>
      <c r="U92" s="50"/>
      <c r="V92" s="51"/>
      <c r="W92" s="44"/>
      <c r="X92" s="56"/>
      <c r="Y92" s="5"/>
    </row>
    <row r="93" spans="1:26" ht="21.75" customHeight="1" thickBot="1">
      <c r="A93" s="68" t="s">
        <v>107</v>
      </c>
      <c r="B93" s="69"/>
      <c r="C93" s="70" t="e">
        <f>SUM(C14+C35+C40+C50+C62+C72+#REF!+#REF!+C87)</f>
        <v>#REF!</v>
      </c>
      <c r="D93" s="70" t="e">
        <f>SUM(D14+D35+D40+D50+D62+D72+#REF!+#REF!+D87)</f>
        <v>#REF!</v>
      </c>
      <c r="E93" s="71" t="e">
        <f>SUM(E14+E35+E40+E50+E59+E62+E72+#REF!+#REF!+E87)</f>
        <v>#REF!</v>
      </c>
      <c r="F93" s="71" t="e">
        <f>SUM(F14+F35+F40+F50+F59+F62+F72+#REF!+#REF!+F87)</f>
        <v>#REF!</v>
      </c>
      <c r="G93" s="71" t="e">
        <f>SUM(G14+G35+G40+G50+G59+G62+G72+#REF!+#REF!+G87)</f>
        <v>#REF!</v>
      </c>
      <c r="H93" s="71" t="e">
        <f>SUM(H14+H35+H40+H50+H59+H62+H72+#REF!+#REF!+H87)</f>
        <v>#REF!</v>
      </c>
      <c r="I93" s="71" t="e">
        <f>SUM(I14+I35+I40+I50+I59+I62+I72+#REF!+#REF!+I87)</f>
        <v>#REF!</v>
      </c>
      <c r="J93" s="71" t="e">
        <f>SUM(J14+J35+J40+J50+J59+J62+J72+#REF!+#REF!+J87)</f>
        <v>#REF!</v>
      </c>
      <c r="K93" s="71" t="e">
        <f>SUM(K14+K35+K40+K50+K59+K62+K72+#REF!+#REF!+K87)</f>
        <v>#REF!</v>
      </c>
      <c r="L93" s="71" t="e">
        <f>SUM(L14+L35+L40+L50+L59+L62+L72+#REF!+#REF!+L87)</f>
        <v>#REF!</v>
      </c>
      <c r="M93" s="71" t="e">
        <f>SUM(M14+M35+M40+M50+M59+M62+M72+#REF!+#REF!+M87)</f>
        <v>#REF!</v>
      </c>
      <c r="N93" s="71" t="e">
        <f>SUM(N14+N35+N40+N50+N59+N62+N72+#REF!+#REF!+N87)</f>
        <v>#REF!</v>
      </c>
      <c r="O93" s="69"/>
      <c r="P93" s="72">
        <v>18086</v>
      </c>
      <c r="Q93" s="78">
        <v>209.459</v>
      </c>
      <c r="R93" s="94">
        <f>R14+R31+R35+R40+R50+R69+R72+R77+R87</f>
        <v>56939.46</v>
      </c>
      <c r="S93" s="95">
        <f>S14+S31+S35+S40+S50+S69+S72+S77+S87</f>
        <v>7495.579999999999</v>
      </c>
      <c r="T93" s="96">
        <f t="shared" si="18"/>
        <v>13.164122034174541</v>
      </c>
      <c r="U93" s="50" t="e">
        <f>J93/G93*100</f>
        <v>#REF!</v>
      </c>
      <c r="V93" s="51" t="e">
        <f>L93/G93*100</f>
        <v>#REF!</v>
      </c>
      <c r="W93" s="73" t="e">
        <f>SUM(W14:W88)</f>
        <v>#REF!</v>
      </c>
      <c r="X93" s="48" t="e">
        <f>SUM(X14+X35+X40+X50+X59+X62+X72+#REF!+#REF!+X87)</f>
        <v>#REF!</v>
      </c>
      <c r="Y93" s="5" t="e">
        <f>L93/X93*100</f>
        <v>#REF!</v>
      </c>
      <c r="Z93" s="82"/>
    </row>
    <row r="94" spans="1:25" ht="13.5" customHeight="1" hidden="1" thickBot="1">
      <c r="A94" s="31" t="s">
        <v>108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2"/>
      <c r="S94" s="32"/>
      <c r="T94" s="32"/>
      <c r="U94" s="6"/>
      <c r="V94" s="7"/>
      <c r="W94" s="8"/>
      <c r="X94" s="9">
        <v>76369.2</v>
      </c>
      <c r="Y94" s="10"/>
    </row>
    <row r="95" spans="1:24" s="20" customFormat="1" ht="12.75" customHeight="1" hidden="1" thickBot="1">
      <c r="A95" s="11" t="s">
        <v>109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2"/>
      <c r="S95" s="12"/>
      <c r="T95" s="12"/>
      <c r="U95" s="14"/>
      <c r="V95" s="17"/>
      <c r="W95" s="18"/>
      <c r="X95" s="19"/>
    </row>
    <row r="96" ht="7.5" customHeight="1">
      <c r="L96" s="21"/>
    </row>
    <row r="97" spans="1:20" ht="12.75" customHeight="1">
      <c r="A97" s="23"/>
      <c r="B97" s="24"/>
      <c r="C97" s="2"/>
      <c r="D97" s="2"/>
      <c r="E97" s="2"/>
      <c r="F97" t="s">
        <v>110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  <c r="R97" s="24"/>
      <c r="S97" s="24"/>
      <c r="T97" s="24"/>
    </row>
    <row r="98" spans="1:20" ht="15" customHeight="1">
      <c r="A98" s="27"/>
      <c r="B98" s="24"/>
      <c r="C98" s="2"/>
      <c r="D98" s="2"/>
      <c r="E98" s="2"/>
      <c r="F98" t="s">
        <v>111</v>
      </c>
      <c r="G98" s="28">
        <f>2132.8</f>
        <v>2132.8</v>
      </c>
      <c r="M98" s="20"/>
      <c r="O98" s="24"/>
      <c r="P98" s="24"/>
      <c r="Q98" s="24"/>
      <c r="R98" s="24"/>
      <c r="S98" s="24"/>
      <c r="T98" s="24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v>99705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79"/>
      <c r="B100" s="24"/>
      <c r="C100" s="2"/>
      <c r="D100" s="2"/>
      <c r="E100" s="2"/>
      <c r="F100" t="s">
        <v>113</v>
      </c>
      <c r="G100" s="28">
        <v>19806.2</v>
      </c>
      <c r="J100" s="21"/>
      <c r="L100" s="21"/>
      <c r="M100" s="20"/>
      <c r="O100" s="24"/>
      <c r="P100" s="24"/>
      <c r="Q100" s="24"/>
      <c r="R100" s="24"/>
      <c r="S100" s="24"/>
      <c r="T100" s="24"/>
    </row>
    <row r="101" spans="1:20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  <c r="R101" s="24"/>
      <c r="S101" s="24"/>
      <c r="T101" s="24"/>
    </row>
    <row r="102" spans="1:20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2:20" ht="12.75"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1:20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29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5">
      <c r="A110" s="30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</mergeCells>
  <printOptions/>
  <pageMargins left="0.7874015748031497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2020-04-20T07:17:41Z</cp:lastPrinted>
  <dcterms:created xsi:type="dcterms:W3CDTF">2007-10-24T16:54:59Z</dcterms:created>
  <dcterms:modified xsi:type="dcterms:W3CDTF">2020-04-20T09:19:09Z</dcterms:modified>
  <cp:category/>
  <cp:version/>
  <cp:contentType/>
  <cp:contentStatus/>
</cp:coreProperties>
</file>